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user\Documents\"/>
    </mc:Choice>
  </mc:AlternateContent>
  <xr:revisionPtr revIDLastSave="0" documentId="13_ncr:1_{E539ABBC-2E46-4D91-BB17-8F3502A74F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スタッフ" sheetId="2" r:id="rId2"/>
    <sheet name="祝日リスト" sheetId="3" r:id="rId3"/>
  </sheets>
  <definedNames>
    <definedName name="_xlnm.Print_Area" localSheetId="0">Sheet1!$A$1:$S$46</definedName>
    <definedName name="tuki">Sheet1!$A$3:$S$38</definedName>
    <definedName name="スタッフ">スタッフ!$A$1:$A$15</definedName>
    <definedName name="休み">祝日リスト!$B$3:$B$22</definedName>
    <definedName name="祝日">祝日リスト!$B$3:$G$22</definedName>
    <definedName name="第1週">Sheet1!$A$5:$S$8</definedName>
    <definedName name="第1週休">Sheet1!$A$4:$S$4</definedName>
    <definedName name="第2週">Sheet1!$A$11:$S$14</definedName>
    <definedName name="第2週休">Sheet1!$A$10:$S$10</definedName>
    <definedName name="第3週">Sheet1!$A$17:$S$20</definedName>
    <definedName name="第3週休">Sheet1!$A$16:$S$16</definedName>
    <definedName name="第4週">Sheet1!$A$23:$S$26</definedName>
    <definedName name="第4週休">Sheet1!$A$22:$S$22</definedName>
    <definedName name="第5週">Sheet1!$A$29:$S$32</definedName>
    <definedName name="第5週休">Sheet1!$A$28:$S$28</definedName>
    <definedName name="第6週">Sheet1!$A$35:$S$38</definedName>
    <definedName name="第6週休">Sheet1!$A$34:$S$34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Z5" i="1" l="1"/>
  <c r="AA5" i="1"/>
  <c r="AB5" i="1"/>
  <c r="AC5" i="1"/>
  <c r="AD5" i="1"/>
  <c r="AE5" i="1"/>
  <c r="AF5" i="1"/>
  <c r="AG5" i="1"/>
  <c r="AH5" i="1"/>
  <c r="AI5" i="1"/>
  <c r="Z6" i="1"/>
  <c r="AA6" i="1"/>
  <c r="AB6" i="1"/>
  <c r="AC6" i="1"/>
  <c r="AD6" i="1"/>
  <c r="AE6" i="1"/>
  <c r="AF6" i="1"/>
  <c r="AG6" i="1"/>
  <c r="AH6" i="1"/>
  <c r="AI6" i="1"/>
  <c r="Z7" i="1"/>
  <c r="AA7" i="1"/>
  <c r="AB7" i="1"/>
  <c r="AC7" i="1"/>
  <c r="AD7" i="1"/>
  <c r="AE7" i="1"/>
  <c r="AF7" i="1"/>
  <c r="AG7" i="1"/>
  <c r="AH7" i="1"/>
  <c r="AI7" i="1"/>
  <c r="Z8" i="1"/>
  <c r="AA8" i="1"/>
  <c r="AB8" i="1"/>
  <c r="AC8" i="1"/>
  <c r="AD8" i="1"/>
  <c r="AE8" i="1"/>
  <c r="AF8" i="1"/>
  <c r="AG8" i="1"/>
  <c r="AH8" i="1"/>
  <c r="AI8" i="1"/>
  <c r="Z9" i="1"/>
  <c r="AA9" i="1"/>
  <c r="AB9" i="1"/>
  <c r="AC9" i="1"/>
  <c r="AD9" i="1"/>
  <c r="AE9" i="1"/>
  <c r="AF9" i="1"/>
  <c r="AG9" i="1"/>
  <c r="AH9" i="1"/>
  <c r="AI9" i="1"/>
  <c r="Z10" i="1"/>
  <c r="AA10" i="1"/>
  <c r="AB10" i="1"/>
  <c r="AC10" i="1"/>
  <c r="AD10" i="1"/>
  <c r="AE10" i="1"/>
  <c r="AF10" i="1"/>
  <c r="AG10" i="1"/>
  <c r="AH10" i="1"/>
  <c r="AI10" i="1"/>
  <c r="Z11" i="1"/>
  <c r="AA11" i="1"/>
  <c r="AB11" i="1"/>
  <c r="AC11" i="1"/>
  <c r="AD11" i="1"/>
  <c r="AE11" i="1"/>
  <c r="AF11" i="1"/>
  <c r="AG11" i="1"/>
  <c r="AH11" i="1"/>
  <c r="AI11" i="1"/>
  <c r="Z12" i="1"/>
  <c r="AA12" i="1"/>
  <c r="AB12" i="1"/>
  <c r="AC12" i="1"/>
  <c r="AD12" i="1"/>
  <c r="AE12" i="1"/>
  <c r="AF12" i="1"/>
  <c r="AG12" i="1"/>
  <c r="AH12" i="1"/>
  <c r="AI12" i="1"/>
  <c r="Z13" i="1"/>
  <c r="AA13" i="1"/>
  <c r="AB13" i="1"/>
  <c r="AC13" i="1"/>
  <c r="AD13" i="1"/>
  <c r="AE13" i="1"/>
  <c r="AF13" i="1"/>
  <c r="AG13" i="1"/>
  <c r="AH13" i="1"/>
  <c r="AI13" i="1"/>
  <c r="Z14" i="1"/>
  <c r="AA14" i="1"/>
  <c r="AB14" i="1"/>
  <c r="AC14" i="1"/>
  <c r="AD14" i="1"/>
  <c r="AE14" i="1"/>
  <c r="AF14" i="1"/>
  <c r="AG14" i="1"/>
  <c r="AH14" i="1"/>
  <c r="AI14" i="1"/>
  <c r="Z15" i="1"/>
  <c r="AA15" i="1"/>
  <c r="AB15" i="1"/>
  <c r="AC15" i="1"/>
  <c r="AD15" i="1"/>
  <c r="AE15" i="1"/>
  <c r="AF15" i="1"/>
  <c r="AG15" i="1"/>
  <c r="AH15" i="1"/>
  <c r="AI15" i="1"/>
  <c r="Z16" i="1"/>
  <c r="AA16" i="1"/>
  <c r="AB16" i="1"/>
  <c r="AC16" i="1"/>
  <c r="AD16" i="1"/>
  <c r="AE16" i="1"/>
  <c r="AF16" i="1"/>
  <c r="AG16" i="1"/>
  <c r="AH16" i="1"/>
  <c r="AI16" i="1"/>
  <c r="Z17" i="1"/>
  <c r="AA17" i="1"/>
  <c r="AB17" i="1"/>
  <c r="AC17" i="1"/>
  <c r="AD17" i="1"/>
  <c r="AE17" i="1"/>
  <c r="AF17" i="1"/>
  <c r="AG17" i="1"/>
  <c r="AH17" i="1"/>
  <c r="AI17" i="1"/>
  <c r="Z18" i="1"/>
  <c r="AA18" i="1"/>
  <c r="AB18" i="1"/>
  <c r="AC18" i="1"/>
  <c r="AD18" i="1"/>
  <c r="AE18" i="1"/>
  <c r="AF18" i="1"/>
  <c r="AG18" i="1"/>
  <c r="AH18" i="1"/>
  <c r="AI18" i="1"/>
  <c r="AI4" i="1"/>
  <c r="AH4" i="1"/>
  <c r="AG4" i="1"/>
  <c r="AD4" i="1"/>
  <c r="AF4" i="1"/>
  <c r="AE4" i="1"/>
  <c r="AC4" i="1"/>
  <c r="AB4" i="1"/>
  <c r="AA4" i="1"/>
  <c r="Z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4" i="1"/>
  <c r="X5" i="1"/>
  <c r="X6" i="1"/>
  <c r="V6" i="1" s="1"/>
  <c r="X7" i="1"/>
  <c r="X8" i="1"/>
  <c r="X9" i="1"/>
  <c r="X10" i="1"/>
  <c r="V10" i="1" s="1"/>
  <c r="X11" i="1"/>
  <c r="X12" i="1"/>
  <c r="X13" i="1"/>
  <c r="X14" i="1"/>
  <c r="X15" i="1"/>
  <c r="X16" i="1"/>
  <c r="X17" i="1"/>
  <c r="X18" i="1"/>
  <c r="X4" i="1"/>
  <c r="AI3" i="1"/>
  <c r="AG3" i="1"/>
  <c r="AH3" i="1"/>
  <c r="AC3" i="1"/>
  <c r="AE3" i="1" s="1"/>
  <c r="AD3" i="1"/>
  <c r="AF3" i="1"/>
  <c r="AB3" i="1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2" i="3"/>
  <c r="B1" i="3"/>
  <c r="B20" i="3" s="1"/>
  <c r="S1" i="1"/>
  <c r="A3" i="1" s="1"/>
  <c r="C3" i="1" s="1"/>
  <c r="F3" i="1" s="1"/>
  <c r="I3" i="1" s="1"/>
  <c r="L3" i="1" s="1"/>
  <c r="N3" i="1" s="1"/>
  <c r="Q3" i="1" s="1"/>
  <c r="A9" i="1" s="1"/>
  <c r="C9" i="1" s="1"/>
  <c r="F9" i="1" s="1"/>
  <c r="I9" i="1" s="1"/>
  <c r="L9" i="1" s="1"/>
  <c r="N9" i="1" s="1"/>
  <c r="Q9" i="1" s="1"/>
  <c r="A15" i="1" s="1"/>
  <c r="C15" i="1" s="1"/>
  <c r="F15" i="1" s="1"/>
  <c r="I15" i="1" s="1"/>
  <c r="L15" i="1" s="1"/>
  <c r="V14" i="1" l="1"/>
  <c r="V4" i="1"/>
  <c r="D20" i="3"/>
  <c r="E20" i="3" s="1"/>
  <c r="W7" i="1"/>
  <c r="V18" i="1"/>
  <c r="V16" i="1"/>
  <c r="V12" i="1"/>
  <c r="V8" i="1"/>
  <c r="W18" i="1"/>
  <c r="W16" i="1"/>
  <c r="W14" i="1"/>
  <c r="W12" i="1"/>
  <c r="W10" i="1"/>
  <c r="W8" i="1"/>
  <c r="W6" i="1"/>
  <c r="W17" i="1"/>
  <c r="W15" i="1"/>
  <c r="W13" i="1"/>
  <c r="W11" i="1"/>
  <c r="W9" i="1"/>
  <c r="W5" i="1"/>
  <c r="W4" i="1"/>
  <c r="N15" i="1"/>
  <c r="Q15" i="1" s="1"/>
  <c r="A21" i="1" s="1"/>
  <c r="C21" i="1" s="1"/>
  <c r="F21" i="1" s="1"/>
  <c r="I21" i="1" s="1"/>
  <c r="L21" i="1" s="1"/>
  <c r="N21" i="1" s="1"/>
  <c r="Q21" i="1" s="1"/>
  <c r="A27" i="1" s="1"/>
  <c r="C27" i="1" s="1"/>
  <c r="F27" i="1" s="1"/>
  <c r="I27" i="1" s="1"/>
  <c r="L27" i="1" s="1"/>
  <c r="N27" i="1" s="1"/>
  <c r="Q27" i="1" s="1"/>
  <c r="A33" i="1" s="1"/>
  <c r="C33" i="1" s="1"/>
  <c r="F33" i="1" s="1"/>
  <c r="I33" i="1" s="1"/>
  <c r="L33" i="1" s="1"/>
  <c r="N33" i="1" s="1"/>
  <c r="Q33" i="1" s="1"/>
  <c r="V17" i="1"/>
  <c r="V13" i="1"/>
  <c r="V9" i="1"/>
  <c r="V5" i="1"/>
  <c r="V15" i="1"/>
  <c r="V11" i="1"/>
  <c r="V7" i="1"/>
  <c r="B17" i="3"/>
  <c r="D17" i="3" s="1"/>
  <c r="E17" i="3" s="1"/>
  <c r="B9" i="3"/>
  <c r="B8" i="3"/>
  <c r="D8" i="3" s="1"/>
  <c r="E8" i="3" s="1"/>
  <c r="B10" i="3"/>
  <c r="D10" i="3" s="1"/>
  <c r="B13" i="3"/>
  <c r="D13" i="3" s="1"/>
  <c r="B6" i="3"/>
  <c r="B15" i="3"/>
  <c r="B18" i="3"/>
  <c r="B21" i="3"/>
  <c r="C21" i="3" s="1"/>
  <c r="B14" i="3"/>
  <c r="B19" i="3"/>
  <c r="B5" i="3"/>
  <c r="B16" i="3"/>
  <c r="B4" i="3"/>
  <c r="B11" i="3"/>
  <c r="D11" i="3" s="1"/>
  <c r="C20" i="3"/>
  <c r="B3" i="3"/>
  <c r="B7" i="3"/>
  <c r="B12" i="3"/>
  <c r="D12" i="3" s="1"/>
  <c r="B22" i="3"/>
  <c r="C22" i="3" s="1"/>
  <c r="D19" i="3" l="1"/>
  <c r="E19" i="3" s="1"/>
  <c r="D18" i="3"/>
  <c r="E18" i="3" s="1"/>
  <c r="C4" i="3"/>
  <c r="D4" i="3"/>
  <c r="E4" i="3" s="1"/>
  <c r="D14" i="3"/>
  <c r="E14" i="3" s="1"/>
  <c r="D15" i="3"/>
  <c r="E15" i="3" s="1"/>
  <c r="C5" i="3"/>
  <c r="D5" i="3"/>
  <c r="E5" i="3" s="1"/>
  <c r="C3" i="3"/>
  <c r="D3" i="3"/>
  <c r="E3" i="3" s="1"/>
  <c r="D16" i="3"/>
  <c r="E16" i="3" s="1"/>
  <c r="C6" i="3"/>
  <c r="D6" i="3"/>
  <c r="E6" i="3" s="1"/>
  <c r="M15" i="1"/>
  <c r="G27" i="1"/>
  <c r="J15" i="1"/>
  <c r="O21" i="1"/>
  <c r="O15" i="1"/>
  <c r="B27" i="1"/>
  <c r="G3" i="1"/>
  <c r="O27" i="1"/>
  <c r="M3" i="1"/>
  <c r="R27" i="1"/>
  <c r="D21" i="1"/>
  <c r="G33" i="1"/>
  <c r="D15" i="1"/>
  <c r="B3" i="1"/>
  <c r="O3" i="1"/>
  <c r="E10" i="3"/>
  <c r="C8" i="3"/>
  <c r="O33" i="1"/>
  <c r="B21" i="1"/>
  <c r="D27" i="1"/>
  <c r="D9" i="1"/>
  <c r="R3" i="1"/>
  <c r="M9" i="1"/>
  <c r="J27" i="1"/>
  <c r="J9" i="1"/>
  <c r="R15" i="1"/>
  <c r="B9" i="1"/>
  <c r="G9" i="1"/>
  <c r="M33" i="1"/>
  <c r="B15" i="1"/>
  <c r="R21" i="1"/>
  <c r="G15" i="1"/>
  <c r="J21" i="1"/>
  <c r="D33" i="1"/>
  <c r="O9" i="1"/>
  <c r="R9" i="1"/>
  <c r="G21" i="1"/>
  <c r="D3" i="1"/>
  <c r="J33" i="1"/>
  <c r="B33" i="1"/>
  <c r="M21" i="1"/>
  <c r="J3" i="1"/>
  <c r="M27" i="1"/>
  <c r="R33" i="1"/>
  <c r="C17" i="3"/>
  <c r="C10" i="3"/>
  <c r="C13" i="3"/>
  <c r="C18" i="3"/>
  <c r="C15" i="3"/>
  <c r="C16" i="3"/>
  <c r="C19" i="3"/>
  <c r="C14" i="3"/>
  <c r="D9" i="3"/>
  <c r="C9" i="3"/>
  <c r="C12" i="3"/>
  <c r="E12" i="3"/>
  <c r="C7" i="3"/>
  <c r="D7" i="3"/>
  <c r="E11" i="3"/>
  <c r="C11" i="3"/>
  <c r="E13" i="3"/>
  <c r="E9" i="3" l="1"/>
  <c r="F7" i="3"/>
  <c r="E7" i="3"/>
</calcChain>
</file>

<file path=xl/sharedStrings.xml><?xml version="1.0" encoding="utf-8"?>
<sst xmlns="http://schemas.openxmlformats.org/spreadsheetml/2006/main" count="58" uniqueCount="55">
  <si>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</si>
  <si>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</si>
  <si>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</si>
  <si>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</si>
  <si>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</si>
  <si>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</si>
  <si>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</si>
  <si>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</si>
  <si>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</si>
  <si>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a-2</t>
  </si>
  <si>
    <t>a-3</t>
  </si>
  <si>
    <t>休業日設定</t>
    <rPh sb="0" eb="3">
      <t>キュウギョウビ</t>
    </rPh>
    <rPh sb="3" eb="5">
      <t>セッテイ</t>
    </rPh>
    <phoneticPr fontId="15"/>
  </si>
  <si>
    <t>年</t>
    <rPh sb="0" eb="1">
      <t>ネン</t>
    </rPh>
    <phoneticPr fontId="15"/>
  </si>
  <si>
    <t>年</t>
  </si>
  <si>
    <t>春分日</t>
  </si>
  <si>
    <t>秋分日</t>
  </si>
  <si>
    <t>名称</t>
    <rPh sb="0" eb="2">
      <t>メイショウ</t>
    </rPh>
    <phoneticPr fontId="15"/>
  </si>
  <si>
    <t>日</t>
    <rPh sb="0" eb="1">
      <t>ヒ</t>
    </rPh>
    <phoneticPr fontId="15"/>
  </si>
  <si>
    <t>振替休日</t>
    <rPh sb="0" eb="1">
      <t>フ</t>
    </rPh>
    <rPh sb="1" eb="2">
      <t>カ</t>
    </rPh>
    <rPh sb="2" eb="4">
      <t>キュウジツ</t>
    </rPh>
    <phoneticPr fontId="15"/>
  </si>
  <si>
    <t>元旦</t>
    <rPh sb="0" eb="2">
      <t>ガンタン</t>
    </rPh>
    <phoneticPr fontId="15"/>
  </si>
  <si>
    <t>2日</t>
    <rPh sb="1" eb="2">
      <t>ニチ</t>
    </rPh>
    <phoneticPr fontId="15"/>
  </si>
  <si>
    <t>3日</t>
    <rPh sb="1" eb="2">
      <t>ニチ</t>
    </rPh>
    <phoneticPr fontId="15"/>
  </si>
  <si>
    <t>成人式</t>
    <rPh sb="0" eb="2">
      <t>セイジン</t>
    </rPh>
    <rPh sb="2" eb="3">
      <t>シキ</t>
    </rPh>
    <phoneticPr fontId="15"/>
  </si>
  <si>
    <t>建国記念日</t>
    <rPh sb="0" eb="2">
      <t>ケンコク</t>
    </rPh>
    <rPh sb="2" eb="5">
      <t>キネンビ</t>
    </rPh>
    <phoneticPr fontId="15"/>
  </si>
  <si>
    <t>春分の日</t>
    <rPh sb="0" eb="2">
      <t>シュンブン</t>
    </rPh>
    <rPh sb="3" eb="4">
      <t>ヒ</t>
    </rPh>
    <phoneticPr fontId="15"/>
  </si>
  <si>
    <t>みどりの日</t>
    <rPh sb="4" eb="5">
      <t>ヒ</t>
    </rPh>
    <phoneticPr fontId="15"/>
  </si>
  <si>
    <t>憲法記念日</t>
    <rPh sb="0" eb="2">
      <t>ケンポウ</t>
    </rPh>
    <rPh sb="2" eb="5">
      <t>キネンビ</t>
    </rPh>
    <phoneticPr fontId="15"/>
  </si>
  <si>
    <t>こどもの日</t>
    <rPh sb="4" eb="5">
      <t>ヒ</t>
    </rPh>
    <phoneticPr fontId="15"/>
  </si>
  <si>
    <t>海の日</t>
    <rPh sb="0" eb="1">
      <t>ウミ</t>
    </rPh>
    <rPh sb="2" eb="3">
      <t>ヒ</t>
    </rPh>
    <phoneticPr fontId="15"/>
  </si>
  <si>
    <t>敬老の日</t>
    <rPh sb="0" eb="2">
      <t>ケイロウ</t>
    </rPh>
    <rPh sb="3" eb="4">
      <t>ヒ</t>
    </rPh>
    <phoneticPr fontId="15"/>
  </si>
  <si>
    <t>秋分の日</t>
    <rPh sb="0" eb="2">
      <t>シュウブン</t>
    </rPh>
    <rPh sb="3" eb="4">
      <t>ヒ</t>
    </rPh>
    <phoneticPr fontId="15"/>
  </si>
  <si>
    <t>文化の日</t>
    <rPh sb="0" eb="2">
      <t>ブンカ</t>
    </rPh>
    <rPh sb="3" eb="4">
      <t>ヒ</t>
    </rPh>
    <phoneticPr fontId="15"/>
  </si>
  <si>
    <t>不定</t>
    <rPh sb="0" eb="2">
      <t>フジョウ</t>
    </rPh>
    <phoneticPr fontId="15"/>
  </si>
  <si>
    <t>勤労感謝の日</t>
    <rPh sb="0" eb="2">
      <t>キンロウ</t>
    </rPh>
    <rPh sb="2" eb="4">
      <t>カンシャ</t>
    </rPh>
    <rPh sb="5" eb="6">
      <t>ヒ</t>
    </rPh>
    <phoneticPr fontId="15"/>
  </si>
  <si>
    <t>ハッピーマンデー</t>
    <phoneticPr fontId="15"/>
  </si>
  <si>
    <t>天皇誕生日</t>
    <rPh sb="0" eb="2">
      <t>テンノウ</t>
    </rPh>
    <rPh sb="2" eb="5">
      <t>タンジョウビ</t>
    </rPh>
    <phoneticPr fontId="15"/>
  </si>
  <si>
    <t>年末</t>
    <rPh sb="0" eb="2">
      <t>ネンマツ</t>
    </rPh>
    <phoneticPr fontId="15"/>
  </si>
  <si>
    <t>山の日</t>
    <rPh sb="0" eb="1">
      <t>ヤマ</t>
    </rPh>
    <rPh sb="2" eb="3">
      <t>ヒ</t>
    </rPh>
    <phoneticPr fontId="1"/>
  </si>
  <si>
    <t>スポーツの日</t>
    <rPh sb="5" eb="6">
      <t>ヒ</t>
    </rPh>
    <phoneticPr fontId="15"/>
  </si>
  <si>
    <t>昭和の日</t>
    <rPh sb="0" eb="2">
      <t>ショウワ</t>
    </rPh>
    <rPh sb="3" eb="4">
      <t>ヒ</t>
    </rPh>
    <phoneticPr fontId="15"/>
  </si>
  <si>
    <t>大晦日</t>
    <rPh sb="0" eb="3">
      <t>オオミソカ</t>
    </rPh>
    <phoneticPr fontId="1"/>
  </si>
  <si>
    <t>休み</t>
    <rPh sb="0" eb="1">
      <t>ヤス</t>
    </rPh>
    <phoneticPr fontId="1"/>
  </si>
  <si>
    <t>a-1</t>
    <phoneticPr fontId="1"/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</si>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</sst>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b/>
      <sz val="48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202122"/>
      <name val="Arial"/>
      <family val="2"/>
    </font>
    <font>
      <b/>
      <sz val="14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48"/>
      <color theme="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8F9FA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14" fontId="3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176" fontId="12" fillId="0" borderId="2" xfId="0" applyNumberFormat="1" applyFont="1" applyBorder="1">
      <alignment vertical="center"/>
    </xf>
    <xf numFmtId="176" fontId="14" fillId="0" borderId="2" xfId="0" applyNumberFormat="1" applyFont="1" applyBorder="1">
      <alignment vertical="center"/>
    </xf>
    <xf numFmtId="176" fontId="11" fillId="0" borderId="3" xfId="0" applyNumberFormat="1" applyFont="1" applyBorder="1" applyAlignment="1">
      <alignment horizontal="left" vertical="center" indent="1" shrinkToFit="1"/>
    </xf>
    <xf numFmtId="0" fontId="0" fillId="0" borderId="0" xfId="0" applyAlignment="1"/>
    <xf numFmtId="0" fontId="16" fillId="5" borderId="13" xfId="0" applyFont="1" applyFill="1" applyBorder="1" applyAlignment="1">
      <alignment horizontal="center" vertical="center" wrapText="1"/>
    </xf>
    <xf numFmtId="0" fontId="0" fillId="6" borderId="0" xfId="0" applyFill="1" applyAlignment="1"/>
    <xf numFmtId="0" fontId="0" fillId="0" borderId="13" xfId="0" applyBorder="1" applyAlignment="1">
      <alignment wrapText="1"/>
    </xf>
    <xf numFmtId="14" fontId="0" fillId="0" borderId="0" xfId="0" applyNumberFormat="1" applyAlignment="1"/>
    <xf numFmtId="177" fontId="0" fillId="0" borderId="0" xfId="0" applyNumberFormat="1" applyAlignment="1"/>
    <xf numFmtId="14" fontId="0" fillId="7" borderId="0" xfId="0" applyNumberFormat="1" applyFill="1" applyAlignment="1"/>
    <xf numFmtId="14" fontId="0" fillId="8" borderId="0" xfId="0" applyNumberFormat="1" applyFill="1" applyAlignment="1"/>
    <xf numFmtId="14" fontId="0" fillId="9" borderId="0" xfId="0" applyNumberFormat="1" applyFill="1" applyAlignment="1"/>
    <xf numFmtId="0" fontId="0" fillId="9" borderId="0" xfId="0" applyFill="1" applyAlignment="1"/>
    <xf numFmtId="0" fontId="0" fillId="7" borderId="0" xfId="0" applyFill="1" applyAlignment="1"/>
    <xf numFmtId="56" fontId="17" fillId="10" borderId="14" xfId="0" applyNumberFormat="1" applyFont="1" applyFill="1" applyBorder="1" applyAlignment="1">
      <alignment vertical="center" wrapText="1"/>
    </xf>
    <xf numFmtId="14" fontId="0" fillId="0" borderId="0" xfId="0" applyNumberFormat="1">
      <alignment vertical="center"/>
    </xf>
    <xf numFmtId="176" fontId="11" fillId="0" borderId="20" xfId="0" applyNumberFormat="1" applyFont="1" applyBorder="1" applyAlignment="1">
      <alignment horizontal="left" vertical="center" indent="1"/>
    </xf>
    <xf numFmtId="0" fontId="13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12" fillId="0" borderId="3" xfId="0" applyNumberFormat="1" applyFont="1" applyBorder="1" applyAlignment="1">
      <alignment horizontal="center" vertical="center" shrinkToFit="1"/>
    </xf>
    <xf numFmtId="176" fontId="18" fillId="4" borderId="6" xfId="0" applyNumberFormat="1" applyFont="1" applyFill="1" applyBorder="1" applyAlignment="1" applyProtection="1">
      <alignment vertical="center" shrinkToFit="1"/>
      <protection locked="0"/>
    </xf>
    <xf numFmtId="176" fontId="18" fillId="4" borderId="7" xfId="0" applyNumberFormat="1" applyFont="1" applyFill="1" applyBorder="1" applyAlignment="1" applyProtection="1">
      <alignment vertical="center" shrinkToFit="1"/>
      <protection locked="0"/>
    </xf>
    <xf numFmtId="176" fontId="18" fillId="4" borderId="8" xfId="0" applyNumberFormat="1" applyFont="1" applyFill="1" applyBorder="1" applyAlignment="1" applyProtection="1">
      <alignment vertical="center" shrinkToFit="1"/>
      <protection locked="0"/>
    </xf>
    <xf numFmtId="176" fontId="18" fillId="4" borderId="23" xfId="0" applyNumberFormat="1" applyFont="1" applyFill="1" applyBorder="1" applyAlignment="1" applyProtection="1">
      <alignment vertical="center" shrinkToFit="1"/>
      <protection locked="0"/>
    </xf>
    <xf numFmtId="176" fontId="6" fillId="0" borderId="11" xfId="0" applyNumberFormat="1" applyFont="1" applyBorder="1" applyAlignment="1" applyProtection="1">
      <alignment vertical="center" shrinkToFit="1"/>
      <protection locked="0"/>
    </xf>
    <xf numFmtId="176" fontId="6" fillId="0" borderId="0" xfId="0" applyNumberFormat="1" applyFont="1" applyAlignment="1" applyProtection="1">
      <alignment vertical="center" shrinkToFit="1"/>
      <protection locked="0"/>
    </xf>
    <xf numFmtId="176" fontId="6" fillId="0" borderId="12" xfId="0" applyNumberFormat="1" applyFont="1" applyBorder="1" applyAlignment="1" applyProtection="1">
      <alignment vertical="center" shrinkToFit="1"/>
      <protection locked="0"/>
    </xf>
    <xf numFmtId="176" fontId="6" fillId="0" borderId="25" xfId="0" applyNumberFormat="1" applyFont="1" applyBorder="1" applyAlignment="1" applyProtection="1">
      <alignment vertical="center" shrinkToFit="1"/>
      <protection locked="0"/>
    </xf>
    <xf numFmtId="176" fontId="6" fillId="0" borderId="9" xfId="0" applyNumberFormat="1" applyFont="1" applyBorder="1" applyAlignment="1" applyProtection="1">
      <alignment vertical="center" shrinkToFit="1"/>
      <protection locked="0"/>
    </xf>
    <xf numFmtId="176" fontId="6" fillId="0" borderId="5" xfId="0" applyNumberFormat="1" applyFont="1" applyBorder="1" applyAlignment="1" applyProtection="1">
      <alignment vertical="center" shrinkToFit="1"/>
      <protection locked="0"/>
    </xf>
    <xf numFmtId="176" fontId="6" fillId="0" borderId="10" xfId="0" applyNumberFormat="1" applyFont="1" applyBorder="1" applyAlignment="1" applyProtection="1">
      <alignment vertical="center" shrinkToFit="1"/>
      <protection locked="0"/>
    </xf>
    <xf numFmtId="176" fontId="6" fillId="0" borderId="27" xfId="0" applyNumberFormat="1" applyFont="1" applyBorder="1" applyAlignment="1" applyProtection="1">
      <alignment vertical="center" shrinkToFit="1"/>
      <protection locked="0"/>
    </xf>
    <xf numFmtId="0" fontId="21" fillId="0" borderId="0" xfId="0" applyFont="1">
      <alignment vertical="center"/>
    </xf>
    <xf numFmtId="176" fontId="11" fillId="0" borderId="3" xfId="0" applyNumberFormat="1" applyFont="1" applyBorder="1" applyAlignment="1">
      <alignment horizontal="left" vertical="center" shrinkToFit="1"/>
    </xf>
    <xf numFmtId="176" fontId="12" fillId="0" borderId="3" xfId="0" applyNumberFormat="1" applyFont="1" applyBorder="1" applyAlignment="1">
      <alignment horizontal="left" vertical="center" shrinkToFi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176" fontId="19" fillId="0" borderId="22" xfId="0" applyNumberFormat="1" applyFont="1" applyBorder="1" applyAlignment="1" applyProtection="1">
      <alignment horizontal="left" vertical="center" shrinkToFit="1"/>
      <protection locked="0"/>
    </xf>
    <xf numFmtId="176" fontId="19" fillId="0" borderId="8" xfId="0" applyNumberFormat="1" applyFont="1" applyBorder="1" applyAlignment="1" applyProtection="1">
      <alignment horizontal="left" vertical="center" shrinkToFit="1"/>
      <protection locked="0"/>
    </xf>
    <xf numFmtId="176" fontId="19" fillId="0" borderId="24" xfId="0" applyNumberFormat="1" applyFont="1" applyBorder="1" applyAlignment="1" applyProtection="1">
      <alignment horizontal="left" vertical="center" shrinkToFit="1"/>
      <protection locked="0"/>
    </xf>
    <xf numFmtId="176" fontId="19" fillId="0" borderId="12" xfId="0" applyNumberFormat="1" applyFont="1" applyBorder="1" applyAlignment="1" applyProtection="1">
      <alignment horizontal="left" vertical="center" shrinkToFit="1"/>
      <protection locked="0"/>
    </xf>
    <xf numFmtId="176" fontId="19" fillId="0" borderId="26" xfId="0" applyNumberFormat="1" applyFont="1" applyBorder="1" applyAlignment="1" applyProtection="1">
      <alignment horizontal="left" vertical="center" shrinkToFit="1"/>
      <protection locked="0"/>
    </xf>
    <xf numFmtId="176" fontId="19" fillId="0" borderId="10" xfId="0" applyNumberFormat="1" applyFont="1" applyBorder="1" applyAlignment="1" applyProtection="1">
      <alignment horizontal="left" vertical="center" shrinkToFit="1"/>
      <protection locked="0"/>
    </xf>
    <xf numFmtId="176" fontId="19" fillId="0" borderId="28" xfId="0" applyNumberFormat="1" applyFont="1" applyBorder="1" applyAlignment="1" applyProtection="1">
      <alignment horizontal="left" vertical="center" shrinkToFit="1"/>
      <protection locked="0"/>
    </xf>
    <xf numFmtId="176" fontId="19" fillId="0" borderId="29" xfId="0" applyNumberFormat="1" applyFont="1" applyBorder="1" applyAlignment="1" applyProtection="1">
      <alignment horizontal="left" vertical="center" shrinkToFit="1"/>
      <protection locked="0"/>
    </xf>
    <xf numFmtId="176" fontId="20" fillId="0" borderId="11" xfId="0" applyNumberFormat="1" applyFont="1" applyBorder="1" applyAlignment="1" applyProtection="1">
      <alignment horizontal="left" vertical="center" shrinkToFit="1"/>
      <protection locked="0"/>
    </xf>
    <xf numFmtId="176" fontId="20" fillId="0" borderId="12" xfId="0" applyNumberFormat="1" applyFont="1" applyBorder="1" applyAlignment="1" applyProtection="1">
      <alignment horizontal="left" vertical="center" shrinkToFit="1"/>
      <protection locked="0"/>
    </xf>
    <xf numFmtId="176" fontId="20" fillId="0" borderId="9" xfId="0" applyNumberFormat="1" applyFont="1" applyBorder="1" applyAlignment="1" applyProtection="1">
      <alignment horizontal="left" vertical="center" shrinkToFit="1"/>
      <protection locked="0"/>
    </xf>
    <xf numFmtId="176" fontId="20" fillId="0" borderId="10" xfId="0" applyNumberFormat="1" applyFont="1" applyBorder="1" applyAlignment="1" applyProtection="1">
      <alignment horizontal="left" vertical="center" shrinkToFit="1"/>
      <protection locked="0"/>
    </xf>
    <xf numFmtId="176" fontId="20" fillId="0" borderId="30" xfId="0" applyNumberFormat="1" applyFont="1" applyBorder="1" applyAlignment="1" applyProtection="1">
      <alignment horizontal="left" vertical="center" shrinkToFit="1"/>
      <protection locked="0"/>
    </xf>
    <xf numFmtId="176" fontId="20" fillId="0" borderId="29" xfId="0" applyNumberFormat="1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76" fontId="11" fillId="0" borderId="3" xfId="0" applyNumberFormat="1" applyFont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horizontal="center" vertical="center" shrinkToFit="1"/>
    </xf>
    <xf numFmtId="176" fontId="11" fillId="0" borderId="21" xfId="0" applyNumberFormat="1" applyFont="1" applyBorder="1" applyAlignment="1">
      <alignment horizontal="center" vertical="center" shrinkToFit="1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176" fontId="22" fillId="0" borderId="3" xfId="0" applyNumberFormat="1" applyFont="1" applyBorder="1" applyAlignment="1">
      <alignment horizontal="center" vertical="center" shrinkToFit="1"/>
    </xf>
    <xf numFmtId="176" fontId="22" fillId="0" borderId="4" xfId="0" applyNumberFormat="1" applyFont="1" applyBorder="1" applyAlignment="1">
      <alignment horizontal="center" vertical="center" shrinkToFit="1"/>
    </xf>
    <xf numFmtId="0" fontId="24" fillId="0" borderId="1" xfId="0" applyFont="1" applyBorder="1">
      <alignment vertical="center"/>
    </xf>
    <xf numFmtId="176" fontId="6" fillId="4" borderId="6" xfId="0" applyNumberFormat="1" applyFont="1" applyFill="1" applyBorder="1" applyAlignment="1" applyProtection="1">
      <alignment horizontal="left" vertical="center" indent="1" shrinkToFit="1"/>
      <protection locked="0"/>
    </xf>
    <xf numFmtId="176" fontId="6" fillId="4" borderId="8" xfId="0" applyNumberFormat="1" applyFont="1" applyFill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43"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6"/>
  <sheetViews>
    <sheetView showGridLines="0" tabSelected="1" zoomScaleNormal="100" workbookViewId="0"/>
  </sheetViews>
  <sheetFormatPr defaultColWidth="12.625" defaultRowHeight="30" customHeight="1" x14ac:dyDescent="0.15"/>
  <cols>
    <col min="1" max="1" width="7.125" customWidth="1"/>
    <col min="2" max="2" width="9.375" customWidth="1"/>
    <col min="3" max="3" width="7.125" customWidth="1"/>
    <col min="4" max="5" width="5.5" customWidth="1"/>
    <col min="6" max="6" width="7.125" bestFit="1" customWidth="1"/>
    <col min="7" max="8" width="5.5" customWidth="1"/>
    <col min="9" max="9" width="7.125" customWidth="1"/>
    <col min="10" max="11" width="5.5" customWidth="1"/>
    <col min="12" max="12" width="7.125" customWidth="1"/>
    <col min="13" max="13" width="9.375" customWidth="1"/>
    <col min="14" max="14" width="7.125" customWidth="1"/>
    <col min="15" max="16" width="5.5" customWidth="1"/>
    <col min="17" max="17" width="7.125" customWidth="1"/>
    <col min="18" max="19" width="5.5" customWidth="1"/>
    <col min="20" max="20" width="8.625" customWidth="1"/>
    <col min="22" max="23" width="9" bestFit="1" customWidth="1"/>
    <col min="24" max="35" width="2.5" style="25" bestFit="1" customWidth="1"/>
  </cols>
  <sheetData>
    <row r="1" spans="1:35" ht="66" customHeight="1" thickBot="1" x14ac:dyDescent="0.2">
      <c r="F1" s="48">
        <v>2024</v>
      </c>
      <c r="G1" s="48"/>
      <c r="H1" s="48"/>
      <c r="I1" s="48"/>
      <c r="J1" s="48"/>
      <c r="K1" s="3" t="s">
        <v>7</v>
      </c>
      <c r="L1" s="65">
        <v>5</v>
      </c>
      <c r="M1" s="65"/>
      <c r="N1" s="3" t="s">
        <v>8</v>
      </c>
      <c r="O1" s="2"/>
      <c r="Q1" s="3"/>
      <c r="R1" s="3"/>
      <c r="S1" s="1">
        <f>DATE(F1,L1,1)</f>
        <v>45413</v>
      </c>
    </row>
    <row r="2" spans="1:35" ht="39" customHeight="1" x14ac:dyDescent="0.15">
      <c r="A2" s="49" t="s">
        <v>0</v>
      </c>
      <c r="B2" s="50"/>
      <c r="C2" s="42" t="s">
        <v>1</v>
      </c>
      <c r="D2" s="43"/>
      <c r="E2" s="44"/>
      <c r="F2" s="42" t="s">
        <v>2</v>
      </c>
      <c r="G2" s="43"/>
      <c r="H2" s="44"/>
      <c r="I2" s="42" t="s">
        <v>3</v>
      </c>
      <c r="J2" s="43"/>
      <c r="K2" s="44"/>
      <c r="L2" s="42" t="s">
        <v>4</v>
      </c>
      <c r="M2" s="43"/>
      <c r="N2" s="42" t="s">
        <v>5</v>
      </c>
      <c r="O2" s="43"/>
      <c r="P2" s="44"/>
      <c r="Q2" s="45" t="s">
        <v>6</v>
      </c>
      <c r="R2" s="46"/>
      <c r="S2" s="47"/>
      <c r="U2" s="4"/>
    </row>
    <row r="3" spans="1:35" s="4" customFormat="1" ht="25.5" customHeight="1" x14ac:dyDescent="0.15">
      <c r="A3" s="21">
        <f>S1-WEEKDAY(S1,1)+1</f>
        <v>45410</v>
      </c>
      <c r="B3" s="7" t="str">
        <f>IFERROR(VLOOKUP(A3,祝日,6,FALSE),"")</f>
        <v/>
      </c>
      <c r="C3" s="5">
        <f>A3+1</f>
        <v>45411</v>
      </c>
      <c r="D3" s="66" t="str">
        <f>IFERROR(VLOOKUP(C3,祝日,6,FALSE),"")</f>
        <v>昭和の日</v>
      </c>
      <c r="E3" s="67"/>
      <c r="F3" s="5">
        <f>C3+1</f>
        <v>45412</v>
      </c>
      <c r="G3" s="66" t="str">
        <f>IFERROR(VLOOKUP(F3,祝日,6,FALSE),"")</f>
        <v/>
      </c>
      <c r="H3" s="67"/>
      <c r="I3" s="5">
        <f>F3+1</f>
        <v>45413</v>
      </c>
      <c r="J3" s="66" t="str">
        <f>IFERROR(VLOOKUP(I3,祝日,6,FALSE),"")</f>
        <v/>
      </c>
      <c r="K3" s="67"/>
      <c r="L3" s="5">
        <f>I3+1</f>
        <v>45414</v>
      </c>
      <c r="M3" s="40" t="str">
        <f>IFERROR(VLOOKUP(L3,祝日,6,FALSE),"")</f>
        <v/>
      </c>
      <c r="N3" s="5">
        <f>L3+1</f>
        <v>45415</v>
      </c>
      <c r="O3" s="66" t="str">
        <f>IFERROR(VLOOKUP(N3,祝日,6,FALSE),"")</f>
        <v>憲法記念日</v>
      </c>
      <c r="P3" s="67"/>
      <c r="Q3" s="6">
        <f>N3+1</f>
        <v>45416</v>
      </c>
      <c r="R3" s="66" t="str">
        <f>IFERROR(VLOOKUP(Q3,祝日,6,FALSE),"")</f>
        <v>みどりの日</v>
      </c>
      <c r="S3" s="68"/>
      <c r="U3" s="22"/>
      <c r="V3" s="24"/>
      <c r="W3" s="27"/>
      <c r="X3" s="39">
        <v>1</v>
      </c>
      <c r="Y3" s="39">
        <v>1</v>
      </c>
      <c r="Z3" s="39">
        <v>2</v>
      </c>
      <c r="AA3" s="39">
        <v>2</v>
      </c>
      <c r="AB3" s="39">
        <f>+Z3+1</f>
        <v>3</v>
      </c>
      <c r="AC3" s="39">
        <f t="shared" ref="AC3:AF3" si="0">+AA3+1</f>
        <v>3</v>
      </c>
      <c r="AD3" s="39">
        <f t="shared" si="0"/>
        <v>4</v>
      </c>
      <c r="AE3" s="39">
        <f t="shared" si="0"/>
        <v>4</v>
      </c>
      <c r="AF3" s="39">
        <f t="shared" si="0"/>
        <v>5</v>
      </c>
      <c r="AG3" s="39">
        <f>+AE3+1</f>
        <v>5</v>
      </c>
      <c r="AH3" s="39">
        <f t="shared" ref="AH3:AI3" si="1">+AF3+1</f>
        <v>6</v>
      </c>
      <c r="AI3" s="39">
        <f t="shared" si="1"/>
        <v>6</v>
      </c>
    </row>
    <row r="4" spans="1:35" ht="17.25" customHeight="1" x14ac:dyDescent="0.15">
      <c r="A4" s="51"/>
      <c r="B4" s="52"/>
      <c r="C4" s="27"/>
      <c r="D4" s="28"/>
      <c r="E4" s="29"/>
      <c r="F4" s="27"/>
      <c r="G4" s="28"/>
      <c r="H4" s="29"/>
      <c r="I4" s="27"/>
      <c r="J4" s="28"/>
      <c r="K4" s="29"/>
      <c r="L4" s="74"/>
      <c r="M4" s="75"/>
      <c r="N4" s="27"/>
      <c r="O4" s="28"/>
      <c r="P4" s="29"/>
      <c r="Q4" s="27"/>
      <c r="R4" s="28"/>
      <c r="S4" s="30"/>
      <c r="U4" s="73"/>
      <c r="V4" s="23">
        <f>+X4+Z4+AB4+AD4+AF4+AH4</f>
        <v>0</v>
      </c>
      <c r="W4" s="23">
        <f>+Y4+AA4+AC4+AE4+AG4+AI4</f>
        <v>0</v>
      </c>
      <c r="X4" s="39">
        <f t="shared" ref="X4:X18" si="2">COUNTIF(第1週,$U4)</f>
        <v>0</v>
      </c>
      <c r="Y4" s="39">
        <f t="shared" ref="Y4:Y18" si="3">COUNTIF(第1週休,$U4)</f>
        <v>0</v>
      </c>
      <c r="Z4" s="39">
        <f t="shared" ref="Z4:Z18" si="4">COUNTIF(第2週,$U4)</f>
        <v>0</v>
      </c>
      <c r="AA4" s="39">
        <f t="shared" ref="AA4:AA18" si="5">COUNTIF(第2週休,$U4)</f>
        <v>0</v>
      </c>
      <c r="AB4" s="39">
        <f t="shared" ref="AB4:AB18" si="6">COUNTIF(第3週,$U4)</f>
        <v>0</v>
      </c>
      <c r="AC4" s="39">
        <f t="shared" ref="AC4:AC18" si="7">COUNTIF(第3週休,$U4)</f>
        <v>0</v>
      </c>
      <c r="AD4" s="39">
        <f t="shared" ref="AD4:AD18" si="8">COUNTIF(第4週,$U4)</f>
        <v>0</v>
      </c>
      <c r="AE4" s="39">
        <f t="shared" ref="AE4:AE18" si="9">COUNTIF(第4週休,$U4)</f>
        <v>0</v>
      </c>
      <c r="AF4" s="39">
        <f t="shared" ref="AF4:AF18" si="10">COUNTIF(第5週,$U4)</f>
        <v>0</v>
      </c>
      <c r="AG4" s="39">
        <f t="shared" ref="AG4:AG18" si="11">COUNTIF(第5週休,$U4)</f>
        <v>0</v>
      </c>
      <c r="AH4" s="39">
        <f t="shared" ref="AH4:AH18" si="12">COUNTIF(第6週,$U4)</f>
        <v>0</v>
      </c>
      <c r="AI4" s="39">
        <f t="shared" ref="AI4:AI18" si="13">COUNTIF(第6週休,$U4)</f>
        <v>0</v>
      </c>
    </row>
    <row r="5" spans="1:35" ht="17.25" customHeight="1" x14ac:dyDescent="0.15">
      <c r="A5" s="53"/>
      <c r="B5" s="54"/>
      <c r="C5" s="31"/>
      <c r="D5" s="32"/>
      <c r="E5" s="33"/>
      <c r="F5" s="31"/>
      <c r="G5" s="32"/>
      <c r="H5" s="33"/>
      <c r="I5" s="31"/>
      <c r="J5" s="32"/>
      <c r="K5" s="33"/>
      <c r="L5" s="59"/>
      <c r="M5" s="60"/>
      <c r="N5" s="31"/>
      <c r="O5" s="32"/>
      <c r="P5" s="33"/>
      <c r="Q5" s="31"/>
      <c r="R5" s="32"/>
      <c r="S5" s="34"/>
      <c r="U5" s="73"/>
      <c r="V5" s="23">
        <f t="shared" ref="V5:W18" si="14">+X5+Z5+AB5+AD5+AF5+AH5</f>
        <v>0</v>
      </c>
      <c r="W5" s="23">
        <f t="shared" si="14"/>
        <v>0</v>
      </c>
      <c r="X5" s="39">
        <f t="shared" si="2"/>
        <v>0</v>
      </c>
      <c r="Y5" s="39">
        <f t="shared" si="3"/>
        <v>0</v>
      </c>
      <c r="Z5" s="39">
        <f t="shared" si="4"/>
        <v>0</v>
      </c>
      <c r="AA5" s="39">
        <f t="shared" si="5"/>
        <v>0</v>
      </c>
      <c r="AB5" s="39">
        <f t="shared" si="6"/>
        <v>0</v>
      </c>
      <c r="AC5" s="39">
        <f t="shared" si="7"/>
        <v>0</v>
      </c>
      <c r="AD5" s="39">
        <f t="shared" si="8"/>
        <v>0</v>
      </c>
      <c r="AE5" s="39">
        <f t="shared" si="9"/>
        <v>0</v>
      </c>
      <c r="AF5" s="39">
        <f t="shared" si="10"/>
        <v>0</v>
      </c>
      <c r="AG5" s="39">
        <f t="shared" si="11"/>
        <v>0</v>
      </c>
      <c r="AH5" s="39">
        <f t="shared" si="12"/>
        <v>0</v>
      </c>
      <c r="AI5" s="39">
        <f t="shared" si="13"/>
        <v>0</v>
      </c>
    </row>
    <row r="6" spans="1:35" ht="17.25" customHeight="1" x14ac:dyDescent="0.15">
      <c r="A6" s="53"/>
      <c r="B6" s="54"/>
      <c r="C6" s="31"/>
      <c r="D6" s="32"/>
      <c r="E6" s="33"/>
      <c r="F6" s="31"/>
      <c r="G6" s="32"/>
      <c r="H6" s="33"/>
      <c r="I6" s="31"/>
      <c r="J6" s="32"/>
      <c r="K6" s="33"/>
      <c r="L6" s="59"/>
      <c r="M6" s="60"/>
      <c r="N6" s="31"/>
      <c r="O6" s="32"/>
      <c r="P6" s="33"/>
      <c r="Q6" s="31"/>
      <c r="R6" s="32"/>
      <c r="S6" s="34"/>
      <c r="U6" s="73"/>
      <c r="V6" s="23">
        <f t="shared" si="14"/>
        <v>0</v>
      </c>
      <c r="W6" s="23">
        <f t="shared" si="14"/>
        <v>0</v>
      </c>
      <c r="X6" s="39">
        <f t="shared" si="2"/>
        <v>0</v>
      </c>
      <c r="Y6" s="39">
        <f t="shared" si="3"/>
        <v>0</v>
      </c>
      <c r="Z6" s="39">
        <f t="shared" si="4"/>
        <v>0</v>
      </c>
      <c r="AA6" s="39">
        <f t="shared" si="5"/>
        <v>0</v>
      </c>
      <c r="AB6" s="39">
        <f t="shared" si="6"/>
        <v>0</v>
      </c>
      <c r="AC6" s="39">
        <f t="shared" si="7"/>
        <v>0</v>
      </c>
      <c r="AD6" s="39">
        <f t="shared" si="8"/>
        <v>0</v>
      </c>
      <c r="AE6" s="39">
        <f t="shared" si="9"/>
        <v>0</v>
      </c>
      <c r="AF6" s="39">
        <f t="shared" si="10"/>
        <v>0</v>
      </c>
      <c r="AG6" s="39">
        <f t="shared" si="11"/>
        <v>0</v>
      </c>
      <c r="AH6" s="39">
        <f t="shared" si="12"/>
        <v>0</v>
      </c>
      <c r="AI6" s="39">
        <f t="shared" si="13"/>
        <v>0</v>
      </c>
    </row>
    <row r="7" spans="1:35" ht="17.25" customHeight="1" x14ac:dyDescent="0.15">
      <c r="A7" s="53"/>
      <c r="B7" s="54"/>
      <c r="C7" s="31"/>
      <c r="D7" s="32"/>
      <c r="E7" s="33"/>
      <c r="F7" s="31"/>
      <c r="G7" s="32"/>
      <c r="H7" s="33"/>
      <c r="I7" s="31"/>
      <c r="J7" s="32"/>
      <c r="K7" s="33"/>
      <c r="L7" s="59"/>
      <c r="M7" s="60"/>
      <c r="N7" s="31"/>
      <c r="O7" s="32"/>
      <c r="P7" s="33"/>
      <c r="Q7" s="31"/>
      <c r="R7" s="32"/>
      <c r="S7" s="34"/>
      <c r="U7" s="73"/>
      <c r="V7" s="23">
        <f t="shared" si="14"/>
        <v>0</v>
      </c>
      <c r="W7" s="23">
        <f t="shared" si="14"/>
        <v>0</v>
      </c>
      <c r="X7" s="39">
        <f t="shared" si="2"/>
        <v>0</v>
      </c>
      <c r="Y7" s="39">
        <f t="shared" si="3"/>
        <v>0</v>
      </c>
      <c r="Z7" s="39">
        <f t="shared" si="4"/>
        <v>0</v>
      </c>
      <c r="AA7" s="39">
        <f t="shared" si="5"/>
        <v>0</v>
      </c>
      <c r="AB7" s="39">
        <f t="shared" si="6"/>
        <v>0</v>
      </c>
      <c r="AC7" s="39">
        <f t="shared" si="7"/>
        <v>0</v>
      </c>
      <c r="AD7" s="39">
        <f t="shared" si="8"/>
        <v>0</v>
      </c>
      <c r="AE7" s="39">
        <f t="shared" si="9"/>
        <v>0</v>
      </c>
      <c r="AF7" s="39">
        <f t="shared" si="10"/>
        <v>0</v>
      </c>
      <c r="AG7" s="39">
        <f t="shared" si="11"/>
        <v>0</v>
      </c>
      <c r="AH7" s="39">
        <f t="shared" si="12"/>
        <v>0</v>
      </c>
      <c r="AI7" s="39">
        <f t="shared" si="13"/>
        <v>0</v>
      </c>
    </row>
    <row r="8" spans="1:35" ht="17.25" customHeight="1" x14ac:dyDescent="0.15">
      <c r="A8" s="55"/>
      <c r="B8" s="56"/>
      <c r="C8" s="35"/>
      <c r="D8" s="36"/>
      <c r="E8" s="37"/>
      <c r="F8" s="35"/>
      <c r="G8" s="36"/>
      <c r="H8" s="37"/>
      <c r="I8" s="35"/>
      <c r="J8" s="36"/>
      <c r="K8" s="37"/>
      <c r="L8" s="61"/>
      <c r="M8" s="62"/>
      <c r="N8" s="35"/>
      <c r="O8" s="36"/>
      <c r="P8" s="37"/>
      <c r="Q8" s="35"/>
      <c r="R8" s="36"/>
      <c r="S8" s="38"/>
      <c r="U8" s="73"/>
      <c r="V8" s="23">
        <f t="shared" si="14"/>
        <v>0</v>
      </c>
      <c r="W8" s="23">
        <f t="shared" si="14"/>
        <v>0</v>
      </c>
      <c r="X8" s="39">
        <f t="shared" si="2"/>
        <v>0</v>
      </c>
      <c r="Y8" s="39">
        <f t="shared" si="3"/>
        <v>0</v>
      </c>
      <c r="Z8" s="39">
        <f t="shared" si="4"/>
        <v>0</v>
      </c>
      <c r="AA8" s="39">
        <f t="shared" si="5"/>
        <v>0</v>
      </c>
      <c r="AB8" s="39">
        <f t="shared" si="6"/>
        <v>0</v>
      </c>
      <c r="AC8" s="39">
        <f t="shared" si="7"/>
        <v>0</v>
      </c>
      <c r="AD8" s="39">
        <f t="shared" si="8"/>
        <v>0</v>
      </c>
      <c r="AE8" s="39">
        <f t="shared" si="9"/>
        <v>0</v>
      </c>
      <c r="AF8" s="39">
        <f t="shared" si="10"/>
        <v>0</v>
      </c>
      <c r="AG8" s="39">
        <f t="shared" si="11"/>
        <v>0</v>
      </c>
      <c r="AH8" s="39">
        <f t="shared" si="12"/>
        <v>0</v>
      </c>
      <c r="AI8" s="39">
        <f t="shared" si="13"/>
        <v>0</v>
      </c>
    </row>
    <row r="9" spans="1:35" s="4" customFormat="1" ht="25.5" customHeight="1" x14ac:dyDescent="0.15">
      <c r="A9" s="21">
        <f>Q3+1</f>
        <v>45417</v>
      </c>
      <c r="B9" s="7" t="str">
        <f>IFERROR(VLOOKUP(A9,祝日,6,FALSE),"")</f>
        <v>こどもの日</v>
      </c>
      <c r="C9" s="5">
        <f>A9+1</f>
        <v>45418</v>
      </c>
      <c r="D9" s="66" t="str">
        <f>IFERROR(VLOOKUP(C9,祝日,6,FALSE),"")</f>
        <v/>
      </c>
      <c r="E9" s="67"/>
      <c r="F9" s="5">
        <f>C9+1</f>
        <v>45419</v>
      </c>
      <c r="G9" s="66" t="str">
        <f>IFERROR(VLOOKUP(F9,祝日,6,FALSE),"")</f>
        <v/>
      </c>
      <c r="H9" s="67"/>
      <c r="I9" s="5">
        <f>F9+1</f>
        <v>45420</v>
      </c>
      <c r="J9" s="66" t="str">
        <f>IFERROR(VLOOKUP(I9,祝日,6,FALSE),"")</f>
        <v/>
      </c>
      <c r="K9" s="67"/>
      <c r="L9" s="5">
        <f>I9+1</f>
        <v>45421</v>
      </c>
      <c r="M9" s="41" t="str">
        <f>IFERROR(VLOOKUP(L9,祝日,6,FALSE),"")</f>
        <v/>
      </c>
      <c r="N9" s="5">
        <f>L9+1</f>
        <v>45422</v>
      </c>
      <c r="O9" s="66" t="str">
        <f>IFERROR(VLOOKUP(N9,祝日,6,FALSE),"")</f>
        <v/>
      </c>
      <c r="P9" s="67"/>
      <c r="Q9" s="6">
        <f>N9+1</f>
        <v>45423</v>
      </c>
      <c r="R9" s="66" t="str">
        <f>IFERROR(VLOOKUP(Q9,祝日,6,FALSE),"")</f>
        <v/>
      </c>
      <c r="S9" s="68"/>
      <c r="U9" s="73"/>
      <c r="V9" s="23">
        <f t="shared" si="14"/>
        <v>0</v>
      </c>
      <c r="W9" s="23">
        <f t="shared" si="14"/>
        <v>0</v>
      </c>
      <c r="X9" s="39">
        <f t="shared" si="2"/>
        <v>0</v>
      </c>
      <c r="Y9" s="39">
        <f t="shared" si="3"/>
        <v>0</v>
      </c>
      <c r="Z9" s="39">
        <f t="shared" si="4"/>
        <v>0</v>
      </c>
      <c r="AA9" s="39">
        <f t="shared" si="5"/>
        <v>0</v>
      </c>
      <c r="AB9" s="39">
        <f t="shared" si="6"/>
        <v>0</v>
      </c>
      <c r="AC9" s="39">
        <f t="shared" si="7"/>
        <v>0</v>
      </c>
      <c r="AD9" s="39">
        <f t="shared" si="8"/>
        <v>0</v>
      </c>
      <c r="AE9" s="39">
        <f t="shared" si="9"/>
        <v>0</v>
      </c>
      <c r="AF9" s="39">
        <f t="shared" si="10"/>
        <v>0</v>
      </c>
      <c r="AG9" s="39">
        <f t="shared" si="11"/>
        <v>0</v>
      </c>
      <c r="AH9" s="39">
        <f t="shared" si="12"/>
        <v>0</v>
      </c>
      <c r="AI9" s="39">
        <f t="shared" si="13"/>
        <v>0</v>
      </c>
    </row>
    <row r="10" spans="1:35" ht="17.25" customHeight="1" x14ac:dyDescent="0.15">
      <c r="A10" s="51"/>
      <c r="B10" s="52"/>
      <c r="C10" s="27"/>
      <c r="D10" s="28"/>
      <c r="E10" s="29"/>
      <c r="F10" s="27"/>
      <c r="G10" s="28"/>
      <c r="H10" s="29"/>
      <c r="I10" s="27"/>
      <c r="J10" s="28"/>
      <c r="K10" s="29"/>
      <c r="L10" s="74"/>
      <c r="M10" s="75"/>
      <c r="N10" s="27"/>
      <c r="O10" s="28"/>
      <c r="P10" s="29"/>
      <c r="Q10" s="27"/>
      <c r="R10" s="28"/>
      <c r="S10" s="30"/>
      <c r="U10" s="73"/>
      <c r="V10" s="23">
        <f t="shared" si="14"/>
        <v>0</v>
      </c>
      <c r="W10" s="23">
        <f t="shared" si="14"/>
        <v>0</v>
      </c>
      <c r="X10" s="39">
        <f t="shared" si="2"/>
        <v>0</v>
      </c>
      <c r="Y10" s="39">
        <f t="shared" si="3"/>
        <v>0</v>
      </c>
      <c r="Z10" s="39">
        <f t="shared" si="4"/>
        <v>0</v>
      </c>
      <c r="AA10" s="39">
        <f t="shared" si="5"/>
        <v>0</v>
      </c>
      <c r="AB10" s="39">
        <f t="shared" si="6"/>
        <v>0</v>
      </c>
      <c r="AC10" s="39">
        <f t="shared" si="7"/>
        <v>0</v>
      </c>
      <c r="AD10" s="39">
        <f t="shared" si="8"/>
        <v>0</v>
      </c>
      <c r="AE10" s="39">
        <f t="shared" si="9"/>
        <v>0</v>
      </c>
      <c r="AF10" s="39">
        <f t="shared" si="10"/>
        <v>0</v>
      </c>
      <c r="AG10" s="39">
        <f t="shared" si="11"/>
        <v>0</v>
      </c>
      <c r="AH10" s="39">
        <f t="shared" si="12"/>
        <v>0</v>
      </c>
      <c r="AI10" s="39">
        <f t="shared" si="13"/>
        <v>0</v>
      </c>
    </row>
    <row r="11" spans="1:35" ht="17.25" customHeight="1" x14ac:dyDescent="0.15">
      <c r="A11" s="53"/>
      <c r="B11" s="54"/>
      <c r="C11" s="31"/>
      <c r="D11" s="32"/>
      <c r="E11" s="33"/>
      <c r="F11" s="31"/>
      <c r="G11" s="32"/>
      <c r="H11" s="33"/>
      <c r="I11" s="31"/>
      <c r="J11" s="32"/>
      <c r="K11" s="33"/>
      <c r="L11" s="59"/>
      <c r="M11" s="60"/>
      <c r="N11" s="31"/>
      <c r="O11" s="32"/>
      <c r="P11" s="33"/>
      <c r="Q11" s="31"/>
      <c r="R11" s="32"/>
      <c r="S11" s="34"/>
      <c r="U11" s="73"/>
      <c r="V11" s="23">
        <f t="shared" si="14"/>
        <v>0</v>
      </c>
      <c r="W11" s="23">
        <f t="shared" si="14"/>
        <v>0</v>
      </c>
      <c r="X11" s="39">
        <f t="shared" si="2"/>
        <v>0</v>
      </c>
      <c r="Y11" s="39">
        <f t="shared" si="3"/>
        <v>0</v>
      </c>
      <c r="Z11" s="39">
        <f t="shared" si="4"/>
        <v>0</v>
      </c>
      <c r="AA11" s="39">
        <f t="shared" si="5"/>
        <v>0</v>
      </c>
      <c r="AB11" s="39">
        <f t="shared" si="6"/>
        <v>0</v>
      </c>
      <c r="AC11" s="39">
        <f t="shared" si="7"/>
        <v>0</v>
      </c>
      <c r="AD11" s="39">
        <f t="shared" si="8"/>
        <v>0</v>
      </c>
      <c r="AE11" s="39">
        <f t="shared" si="9"/>
        <v>0</v>
      </c>
      <c r="AF11" s="39">
        <f t="shared" si="10"/>
        <v>0</v>
      </c>
      <c r="AG11" s="39">
        <f t="shared" si="11"/>
        <v>0</v>
      </c>
      <c r="AH11" s="39">
        <f t="shared" si="12"/>
        <v>0</v>
      </c>
      <c r="AI11" s="39">
        <f t="shared" si="13"/>
        <v>0</v>
      </c>
    </row>
    <row r="12" spans="1:35" ht="17.25" customHeight="1" x14ac:dyDescent="0.15">
      <c r="A12" s="53"/>
      <c r="B12" s="54"/>
      <c r="C12" s="31"/>
      <c r="D12" s="32"/>
      <c r="E12" s="33"/>
      <c r="F12" s="31"/>
      <c r="G12" s="32"/>
      <c r="H12" s="33"/>
      <c r="I12" s="31"/>
      <c r="J12" s="32"/>
      <c r="K12" s="33"/>
      <c r="L12" s="59"/>
      <c r="M12" s="60"/>
      <c r="N12" s="31"/>
      <c r="O12" s="32"/>
      <c r="P12" s="33"/>
      <c r="Q12" s="31"/>
      <c r="R12" s="32"/>
      <c r="S12" s="34"/>
      <c r="U12" s="73"/>
      <c r="V12" s="23">
        <f t="shared" si="14"/>
        <v>0</v>
      </c>
      <c r="W12" s="23">
        <f t="shared" si="14"/>
        <v>0</v>
      </c>
      <c r="X12" s="39">
        <f t="shared" si="2"/>
        <v>0</v>
      </c>
      <c r="Y12" s="39">
        <f t="shared" si="3"/>
        <v>0</v>
      </c>
      <c r="Z12" s="39">
        <f t="shared" si="4"/>
        <v>0</v>
      </c>
      <c r="AA12" s="39">
        <f t="shared" si="5"/>
        <v>0</v>
      </c>
      <c r="AB12" s="39">
        <f t="shared" si="6"/>
        <v>0</v>
      </c>
      <c r="AC12" s="39">
        <f t="shared" si="7"/>
        <v>0</v>
      </c>
      <c r="AD12" s="39">
        <f t="shared" si="8"/>
        <v>0</v>
      </c>
      <c r="AE12" s="39">
        <f t="shared" si="9"/>
        <v>0</v>
      </c>
      <c r="AF12" s="39">
        <f t="shared" si="10"/>
        <v>0</v>
      </c>
      <c r="AG12" s="39">
        <f t="shared" si="11"/>
        <v>0</v>
      </c>
      <c r="AH12" s="39">
        <f t="shared" si="12"/>
        <v>0</v>
      </c>
      <c r="AI12" s="39">
        <f t="shared" si="13"/>
        <v>0</v>
      </c>
    </row>
    <row r="13" spans="1:35" ht="17.25" customHeight="1" x14ac:dyDescent="0.15">
      <c r="A13" s="53"/>
      <c r="B13" s="54"/>
      <c r="C13" s="31"/>
      <c r="D13" s="32"/>
      <c r="E13" s="33"/>
      <c r="F13" s="31"/>
      <c r="G13" s="32"/>
      <c r="H13" s="33"/>
      <c r="I13" s="31"/>
      <c r="J13" s="32"/>
      <c r="K13" s="33"/>
      <c r="L13" s="59"/>
      <c r="M13" s="60"/>
      <c r="N13" s="31"/>
      <c r="O13" s="32"/>
      <c r="P13" s="33"/>
      <c r="Q13" s="31"/>
      <c r="R13" s="32"/>
      <c r="S13" s="34"/>
      <c r="U13" s="73"/>
      <c r="V13" s="23">
        <f t="shared" si="14"/>
        <v>0</v>
      </c>
      <c r="W13" s="23">
        <f t="shared" si="14"/>
        <v>0</v>
      </c>
      <c r="X13" s="39">
        <f t="shared" si="2"/>
        <v>0</v>
      </c>
      <c r="Y13" s="39">
        <f t="shared" si="3"/>
        <v>0</v>
      </c>
      <c r="Z13" s="39">
        <f t="shared" si="4"/>
        <v>0</v>
      </c>
      <c r="AA13" s="39">
        <f t="shared" si="5"/>
        <v>0</v>
      </c>
      <c r="AB13" s="39">
        <f t="shared" si="6"/>
        <v>0</v>
      </c>
      <c r="AC13" s="39">
        <f t="shared" si="7"/>
        <v>0</v>
      </c>
      <c r="AD13" s="39">
        <f t="shared" si="8"/>
        <v>0</v>
      </c>
      <c r="AE13" s="39">
        <f t="shared" si="9"/>
        <v>0</v>
      </c>
      <c r="AF13" s="39">
        <f t="shared" si="10"/>
        <v>0</v>
      </c>
      <c r="AG13" s="39">
        <f t="shared" si="11"/>
        <v>0</v>
      </c>
      <c r="AH13" s="39">
        <f t="shared" si="12"/>
        <v>0</v>
      </c>
      <c r="AI13" s="39">
        <f t="shared" si="13"/>
        <v>0</v>
      </c>
    </row>
    <row r="14" spans="1:35" ht="17.25" customHeight="1" x14ac:dyDescent="0.15">
      <c r="A14" s="55"/>
      <c r="B14" s="56"/>
      <c r="C14" s="35"/>
      <c r="D14" s="36"/>
      <c r="E14" s="37"/>
      <c r="F14" s="35"/>
      <c r="G14" s="36"/>
      <c r="H14" s="37"/>
      <c r="I14" s="35"/>
      <c r="J14" s="36"/>
      <c r="K14" s="37"/>
      <c r="L14" s="61"/>
      <c r="M14" s="62"/>
      <c r="N14" s="35"/>
      <c r="O14" s="36"/>
      <c r="P14" s="37"/>
      <c r="Q14" s="35"/>
      <c r="R14" s="36"/>
      <c r="S14" s="38"/>
      <c r="U14" s="73"/>
      <c r="V14" s="23">
        <f t="shared" si="14"/>
        <v>0</v>
      </c>
      <c r="W14" s="23">
        <f t="shared" si="14"/>
        <v>0</v>
      </c>
      <c r="X14" s="39">
        <f t="shared" si="2"/>
        <v>0</v>
      </c>
      <c r="Y14" s="39">
        <f t="shared" si="3"/>
        <v>0</v>
      </c>
      <c r="Z14" s="39">
        <f t="shared" si="4"/>
        <v>0</v>
      </c>
      <c r="AA14" s="39">
        <f t="shared" si="5"/>
        <v>0</v>
      </c>
      <c r="AB14" s="39">
        <f t="shared" si="6"/>
        <v>0</v>
      </c>
      <c r="AC14" s="39">
        <f t="shared" si="7"/>
        <v>0</v>
      </c>
      <c r="AD14" s="39">
        <f t="shared" si="8"/>
        <v>0</v>
      </c>
      <c r="AE14" s="39">
        <f t="shared" si="9"/>
        <v>0</v>
      </c>
      <c r="AF14" s="39">
        <f t="shared" si="10"/>
        <v>0</v>
      </c>
      <c r="AG14" s="39">
        <f t="shared" si="11"/>
        <v>0</v>
      </c>
      <c r="AH14" s="39">
        <f t="shared" si="12"/>
        <v>0</v>
      </c>
      <c r="AI14" s="39">
        <f t="shared" si="13"/>
        <v>0</v>
      </c>
    </row>
    <row r="15" spans="1:35" s="4" customFormat="1" ht="25.5" customHeight="1" x14ac:dyDescent="0.15">
      <c r="A15" s="21">
        <f>Q9+1</f>
        <v>45424</v>
      </c>
      <c r="B15" s="7" t="str">
        <f>IFERROR(VLOOKUP(A15,祝日,6,FALSE),"")</f>
        <v/>
      </c>
      <c r="C15" s="5">
        <f>A15+1</f>
        <v>45425</v>
      </c>
      <c r="D15" s="66" t="str">
        <f>IFERROR(VLOOKUP(C15,祝日,6,FALSE),"")</f>
        <v/>
      </c>
      <c r="E15" s="67"/>
      <c r="F15" s="5">
        <f>C15+1</f>
        <v>45426</v>
      </c>
      <c r="G15" s="66" t="str">
        <f>IFERROR(VLOOKUP(F15,祝日,6,FALSE),"")</f>
        <v/>
      </c>
      <c r="H15" s="67"/>
      <c r="I15" s="5">
        <f>F15+1</f>
        <v>45427</v>
      </c>
      <c r="J15" s="66" t="str">
        <f>IFERROR(VLOOKUP(I15,祝日,6,FALSE),"")</f>
        <v/>
      </c>
      <c r="K15" s="67"/>
      <c r="L15" s="5">
        <f>I15+1</f>
        <v>45428</v>
      </c>
      <c r="M15" s="26" t="str">
        <f>IFERROR(VLOOKUP(L15,祝日,6,FALSE),"")</f>
        <v/>
      </c>
      <c r="N15" s="5">
        <f>L15+1</f>
        <v>45429</v>
      </c>
      <c r="O15" s="66" t="str">
        <f>IFERROR(VLOOKUP(N15,祝日,6,FALSE),"")</f>
        <v/>
      </c>
      <c r="P15" s="67"/>
      <c r="Q15" s="6">
        <f>N15+1</f>
        <v>45430</v>
      </c>
      <c r="R15" s="66" t="str">
        <f>IFERROR(VLOOKUP(Q15,祝日,6,FALSE),"")</f>
        <v/>
      </c>
      <c r="S15" s="68"/>
      <c r="U15" s="73"/>
      <c r="V15" s="23">
        <f t="shared" si="14"/>
        <v>0</v>
      </c>
      <c r="W15" s="23">
        <f t="shared" si="14"/>
        <v>0</v>
      </c>
      <c r="X15" s="39">
        <f t="shared" si="2"/>
        <v>0</v>
      </c>
      <c r="Y15" s="39">
        <f t="shared" si="3"/>
        <v>0</v>
      </c>
      <c r="Z15" s="39">
        <f t="shared" si="4"/>
        <v>0</v>
      </c>
      <c r="AA15" s="39">
        <f t="shared" si="5"/>
        <v>0</v>
      </c>
      <c r="AB15" s="39">
        <f t="shared" si="6"/>
        <v>0</v>
      </c>
      <c r="AC15" s="39">
        <f t="shared" si="7"/>
        <v>0</v>
      </c>
      <c r="AD15" s="39">
        <f t="shared" si="8"/>
        <v>0</v>
      </c>
      <c r="AE15" s="39">
        <f t="shared" si="9"/>
        <v>0</v>
      </c>
      <c r="AF15" s="39">
        <f t="shared" si="10"/>
        <v>0</v>
      </c>
      <c r="AG15" s="39">
        <f t="shared" si="11"/>
        <v>0</v>
      </c>
      <c r="AH15" s="39">
        <f t="shared" si="12"/>
        <v>0</v>
      </c>
      <c r="AI15" s="39">
        <f t="shared" si="13"/>
        <v>0</v>
      </c>
    </row>
    <row r="16" spans="1:35" ht="17.25" customHeight="1" x14ac:dyDescent="0.15">
      <c r="A16" s="51"/>
      <c r="B16" s="52"/>
      <c r="C16" s="27"/>
      <c r="D16" s="28"/>
      <c r="E16" s="29"/>
      <c r="F16" s="27"/>
      <c r="G16" s="28"/>
      <c r="H16" s="29"/>
      <c r="I16" s="27"/>
      <c r="J16" s="28"/>
      <c r="K16" s="29"/>
      <c r="L16" s="74"/>
      <c r="M16" s="75"/>
      <c r="N16" s="27"/>
      <c r="O16" s="28"/>
      <c r="P16" s="29"/>
      <c r="Q16" s="27"/>
      <c r="R16" s="28"/>
      <c r="S16" s="30"/>
      <c r="U16" s="73"/>
      <c r="V16" s="23">
        <f t="shared" si="14"/>
        <v>0</v>
      </c>
      <c r="W16" s="23">
        <f t="shared" si="14"/>
        <v>0</v>
      </c>
      <c r="X16" s="39">
        <f t="shared" si="2"/>
        <v>0</v>
      </c>
      <c r="Y16" s="39">
        <f t="shared" si="3"/>
        <v>0</v>
      </c>
      <c r="Z16" s="39">
        <f t="shared" si="4"/>
        <v>0</v>
      </c>
      <c r="AA16" s="39">
        <f t="shared" si="5"/>
        <v>0</v>
      </c>
      <c r="AB16" s="39">
        <f t="shared" si="6"/>
        <v>0</v>
      </c>
      <c r="AC16" s="39">
        <f t="shared" si="7"/>
        <v>0</v>
      </c>
      <c r="AD16" s="39">
        <f t="shared" si="8"/>
        <v>0</v>
      </c>
      <c r="AE16" s="39">
        <f t="shared" si="9"/>
        <v>0</v>
      </c>
      <c r="AF16" s="39">
        <f t="shared" si="10"/>
        <v>0</v>
      </c>
      <c r="AG16" s="39">
        <f t="shared" si="11"/>
        <v>0</v>
      </c>
      <c r="AH16" s="39">
        <f t="shared" si="12"/>
        <v>0</v>
      </c>
      <c r="AI16" s="39">
        <f t="shared" si="13"/>
        <v>0</v>
      </c>
    </row>
    <row r="17" spans="1:35" ht="17.25" customHeight="1" x14ac:dyDescent="0.15">
      <c r="A17" s="53"/>
      <c r="B17" s="54"/>
      <c r="C17" s="31"/>
      <c r="D17" s="32"/>
      <c r="E17" s="33"/>
      <c r="F17" s="31"/>
      <c r="G17" s="32"/>
      <c r="H17" s="33"/>
      <c r="I17" s="31"/>
      <c r="J17" s="32"/>
      <c r="K17" s="33"/>
      <c r="L17" s="59"/>
      <c r="M17" s="60"/>
      <c r="N17" s="31"/>
      <c r="O17" s="32"/>
      <c r="P17" s="33"/>
      <c r="Q17" s="31"/>
      <c r="R17" s="32"/>
      <c r="S17" s="34"/>
      <c r="U17" s="73"/>
      <c r="V17" s="23">
        <f t="shared" si="14"/>
        <v>0</v>
      </c>
      <c r="W17" s="23">
        <f t="shared" si="14"/>
        <v>0</v>
      </c>
      <c r="X17" s="39">
        <f t="shared" si="2"/>
        <v>0</v>
      </c>
      <c r="Y17" s="39">
        <f t="shared" si="3"/>
        <v>0</v>
      </c>
      <c r="Z17" s="39">
        <f t="shared" si="4"/>
        <v>0</v>
      </c>
      <c r="AA17" s="39">
        <f t="shared" si="5"/>
        <v>0</v>
      </c>
      <c r="AB17" s="39">
        <f t="shared" si="6"/>
        <v>0</v>
      </c>
      <c r="AC17" s="39">
        <f t="shared" si="7"/>
        <v>0</v>
      </c>
      <c r="AD17" s="39">
        <f t="shared" si="8"/>
        <v>0</v>
      </c>
      <c r="AE17" s="39">
        <f t="shared" si="9"/>
        <v>0</v>
      </c>
      <c r="AF17" s="39">
        <f t="shared" si="10"/>
        <v>0</v>
      </c>
      <c r="AG17" s="39">
        <f t="shared" si="11"/>
        <v>0</v>
      </c>
      <c r="AH17" s="39">
        <f t="shared" si="12"/>
        <v>0</v>
      </c>
      <c r="AI17" s="39">
        <f t="shared" si="13"/>
        <v>0</v>
      </c>
    </row>
    <row r="18" spans="1:35" ht="17.25" customHeight="1" x14ac:dyDescent="0.15">
      <c r="A18" s="53"/>
      <c r="B18" s="54"/>
      <c r="C18" s="31"/>
      <c r="D18" s="32"/>
      <c r="E18" s="33"/>
      <c r="F18" s="31"/>
      <c r="G18" s="32"/>
      <c r="H18" s="33"/>
      <c r="I18" s="31"/>
      <c r="J18" s="32"/>
      <c r="K18" s="33"/>
      <c r="L18" s="59"/>
      <c r="M18" s="60"/>
      <c r="N18" s="31"/>
      <c r="O18" s="32"/>
      <c r="P18" s="33"/>
      <c r="Q18" s="31"/>
      <c r="R18" s="32"/>
      <c r="S18" s="34"/>
      <c r="U18" s="73"/>
      <c r="V18" s="23">
        <f t="shared" si="14"/>
        <v>0</v>
      </c>
      <c r="W18" s="23">
        <f t="shared" si="14"/>
        <v>0</v>
      </c>
      <c r="X18" s="39">
        <f t="shared" si="2"/>
        <v>0</v>
      </c>
      <c r="Y18" s="39">
        <f t="shared" si="3"/>
        <v>0</v>
      </c>
      <c r="Z18" s="39">
        <f t="shared" si="4"/>
        <v>0</v>
      </c>
      <c r="AA18" s="39">
        <f t="shared" si="5"/>
        <v>0</v>
      </c>
      <c r="AB18" s="39">
        <f t="shared" si="6"/>
        <v>0</v>
      </c>
      <c r="AC18" s="39">
        <f t="shared" si="7"/>
        <v>0</v>
      </c>
      <c r="AD18" s="39">
        <f t="shared" si="8"/>
        <v>0</v>
      </c>
      <c r="AE18" s="39">
        <f t="shared" si="9"/>
        <v>0</v>
      </c>
      <c r="AF18" s="39">
        <f t="shared" si="10"/>
        <v>0</v>
      </c>
      <c r="AG18" s="39">
        <f t="shared" si="11"/>
        <v>0</v>
      </c>
      <c r="AH18" s="39">
        <f t="shared" si="12"/>
        <v>0</v>
      </c>
      <c r="AI18" s="39">
        <f t="shared" si="13"/>
        <v>0</v>
      </c>
    </row>
    <row r="19" spans="1:35" ht="17.25" customHeight="1" x14ac:dyDescent="0.15">
      <c r="A19" s="53"/>
      <c r="B19" s="54"/>
      <c r="C19" s="31"/>
      <c r="D19" s="32"/>
      <c r="E19" s="33"/>
      <c r="F19" s="31"/>
      <c r="G19" s="32"/>
      <c r="H19" s="33"/>
      <c r="I19" s="31"/>
      <c r="J19" s="32"/>
      <c r="K19" s="33"/>
      <c r="L19" s="59"/>
      <c r="M19" s="60"/>
      <c r="N19" s="31"/>
      <c r="O19" s="32"/>
      <c r="P19" s="33"/>
      <c r="Q19" s="31"/>
      <c r="R19" s="32"/>
      <c r="S19" s="34"/>
    </row>
    <row r="20" spans="1:35" ht="17.25" customHeight="1" x14ac:dyDescent="0.15">
      <c r="A20" s="55"/>
      <c r="B20" s="56"/>
      <c r="C20" s="35"/>
      <c r="D20" s="36"/>
      <c r="E20" s="37"/>
      <c r="F20" s="35"/>
      <c r="G20" s="36"/>
      <c r="H20" s="37"/>
      <c r="I20" s="35"/>
      <c r="J20" s="36"/>
      <c r="K20" s="37"/>
      <c r="L20" s="61"/>
      <c r="M20" s="62"/>
      <c r="N20" s="35"/>
      <c r="O20" s="36"/>
      <c r="P20" s="37"/>
      <c r="Q20" s="35"/>
      <c r="R20" s="36"/>
      <c r="S20" s="38"/>
      <c r="U20" s="27"/>
    </row>
    <row r="21" spans="1:35" s="4" customFormat="1" ht="25.5" customHeight="1" x14ac:dyDescent="0.15">
      <c r="A21" s="21">
        <f>Q15+1</f>
        <v>45431</v>
      </c>
      <c r="B21" s="7" t="str">
        <f>IFERROR(VLOOKUP(A21,祝日,6,FALSE),"")</f>
        <v/>
      </c>
      <c r="C21" s="5">
        <f>A21+1</f>
        <v>45432</v>
      </c>
      <c r="D21" s="66" t="str">
        <f>IFERROR(VLOOKUP(C21,祝日,6,FALSE),"")</f>
        <v/>
      </c>
      <c r="E21" s="67"/>
      <c r="F21" s="5">
        <f>C21+1</f>
        <v>45433</v>
      </c>
      <c r="G21" s="66" t="str">
        <f>IFERROR(VLOOKUP(F21,祝日,6,FALSE),"")</f>
        <v/>
      </c>
      <c r="H21" s="67"/>
      <c r="I21" s="5">
        <f>F21+1</f>
        <v>45434</v>
      </c>
      <c r="J21" s="66" t="str">
        <f>IFERROR(VLOOKUP(I21,祝日,6,FALSE),"")</f>
        <v/>
      </c>
      <c r="K21" s="67"/>
      <c r="L21" s="5">
        <f>I21+1</f>
        <v>45435</v>
      </c>
      <c r="M21" s="26" t="str">
        <f>IFERROR(VLOOKUP(L21,祝日,6,FALSE),"")</f>
        <v/>
      </c>
      <c r="N21" s="5">
        <f>L21+1</f>
        <v>45436</v>
      </c>
      <c r="O21" s="66" t="str">
        <f>IFERROR(VLOOKUP(N21,祝日,6,FALSE),"")</f>
        <v/>
      </c>
      <c r="P21" s="67"/>
      <c r="Q21" s="6">
        <f>N21+1</f>
        <v>45437</v>
      </c>
      <c r="R21" s="66" t="str">
        <f>IFERROR(VLOOKUP(Q21,祝日,6,FALSE),"")</f>
        <v/>
      </c>
      <c r="S21" s="68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ht="17.25" customHeight="1" x14ac:dyDescent="0.15">
      <c r="A22" s="51"/>
      <c r="B22" s="52"/>
      <c r="C22" s="27"/>
      <c r="D22" s="28"/>
      <c r="E22" s="29"/>
      <c r="F22" s="27"/>
      <c r="G22" s="28"/>
      <c r="H22" s="29"/>
      <c r="I22" s="27"/>
      <c r="J22" s="28"/>
      <c r="K22" s="29"/>
      <c r="L22" s="74"/>
      <c r="M22" s="75"/>
      <c r="N22" s="27"/>
      <c r="O22" s="28"/>
      <c r="P22" s="29"/>
      <c r="Q22" s="27"/>
      <c r="R22" s="28"/>
      <c r="S22" s="30"/>
    </row>
    <row r="23" spans="1:35" ht="17.25" customHeight="1" x14ac:dyDescent="0.15">
      <c r="A23" s="53"/>
      <c r="B23" s="54"/>
      <c r="C23" s="31"/>
      <c r="D23" s="32"/>
      <c r="E23" s="33"/>
      <c r="F23" s="31"/>
      <c r="G23" s="32"/>
      <c r="H23" s="33"/>
      <c r="I23" s="31"/>
      <c r="J23" s="32"/>
      <c r="K23" s="33"/>
      <c r="L23" s="59"/>
      <c r="M23" s="60"/>
      <c r="N23" s="31"/>
      <c r="O23" s="32"/>
      <c r="P23" s="33"/>
      <c r="Q23" s="31"/>
      <c r="R23" s="32"/>
      <c r="S23" s="34"/>
    </row>
    <row r="24" spans="1:35" ht="17.25" customHeight="1" x14ac:dyDescent="0.15">
      <c r="A24" s="53"/>
      <c r="B24" s="54"/>
      <c r="C24" s="31"/>
      <c r="D24" s="32"/>
      <c r="E24" s="33"/>
      <c r="F24" s="31"/>
      <c r="G24" s="32"/>
      <c r="H24" s="33"/>
      <c r="I24" s="31"/>
      <c r="J24" s="32"/>
      <c r="K24" s="33"/>
      <c r="L24" s="59"/>
      <c r="M24" s="60"/>
      <c r="N24" s="31"/>
      <c r="O24" s="32"/>
      <c r="P24" s="33"/>
      <c r="Q24" s="31"/>
      <c r="R24" s="32"/>
      <c r="S24" s="34"/>
    </row>
    <row r="25" spans="1:35" ht="17.25" customHeight="1" x14ac:dyDescent="0.15">
      <c r="A25" s="53"/>
      <c r="B25" s="54"/>
      <c r="C25" s="31"/>
      <c r="D25" s="32"/>
      <c r="E25" s="33"/>
      <c r="F25" s="31"/>
      <c r="G25" s="32"/>
      <c r="H25" s="33"/>
      <c r="I25" s="31"/>
      <c r="J25" s="32"/>
      <c r="K25" s="33"/>
      <c r="L25" s="59"/>
      <c r="M25" s="60"/>
      <c r="N25" s="31"/>
      <c r="O25" s="32"/>
      <c r="P25" s="33"/>
      <c r="Q25" s="31"/>
      <c r="R25" s="32"/>
      <c r="S25" s="34"/>
    </row>
    <row r="26" spans="1:35" ht="17.25" customHeight="1" x14ac:dyDescent="0.15">
      <c r="A26" s="55"/>
      <c r="B26" s="56"/>
      <c r="C26" s="35"/>
      <c r="D26" s="36"/>
      <c r="E26" s="37"/>
      <c r="F26" s="35"/>
      <c r="G26" s="36"/>
      <c r="H26" s="37"/>
      <c r="I26" s="35"/>
      <c r="J26" s="36"/>
      <c r="K26" s="37"/>
      <c r="L26" s="61"/>
      <c r="M26" s="62"/>
      <c r="N26" s="35"/>
      <c r="O26" s="36"/>
      <c r="P26" s="37"/>
      <c r="Q26" s="35"/>
      <c r="R26" s="36"/>
      <c r="S26" s="38"/>
    </row>
    <row r="27" spans="1:35" s="4" customFormat="1" ht="25.5" customHeight="1" x14ac:dyDescent="0.15">
      <c r="A27" s="21">
        <f>Q21+1</f>
        <v>45438</v>
      </c>
      <c r="B27" s="7" t="str">
        <f>IFERROR(VLOOKUP(A27,祝日,6,FALSE),"")</f>
        <v/>
      </c>
      <c r="C27" s="5">
        <f>A27+1</f>
        <v>45439</v>
      </c>
      <c r="D27" s="66" t="str">
        <f>IFERROR(VLOOKUP(C27,祝日,6,FALSE),"")</f>
        <v/>
      </c>
      <c r="E27" s="67"/>
      <c r="F27" s="5">
        <f>C27+1</f>
        <v>45440</v>
      </c>
      <c r="G27" s="66" t="str">
        <f>IFERROR(VLOOKUP(F27,祝日,6,FALSE),"")</f>
        <v/>
      </c>
      <c r="H27" s="67"/>
      <c r="I27" s="5">
        <f>F27+1</f>
        <v>45441</v>
      </c>
      <c r="J27" s="66" t="str">
        <f>IFERROR(VLOOKUP(I27,祝日,6,FALSE),"")</f>
        <v/>
      </c>
      <c r="K27" s="67"/>
      <c r="L27" s="5">
        <f>I27+1</f>
        <v>45442</v>
      </c>
      <c r="M27" s="41" t="str">
        <f>IFERROR(VLOOKUP(L27,祝日,6,FALSE),"")</f>
        <v/>
      </c>
      <c r="N27" s="5">
        <f>L27+1</f>
        <v>45443</v>
      </c>
      <c r="O27" s="66" t="str">
        <f>IFERROR(VLOOKUP(N27,祝日,6,FALSE),"")</f>
        <v/>
      </c>
      <c r="P27" s="67"/>
      <c r="Q27" s="6">
        <f>N27+1</f>
        <v>45444</v>
      </c>
      <c r="R27" s="66" t="str">
        <f>IFERROR(VLOOKUP(Q27,祝日,6,FALSE),"")</f>
        <v/>
      </c>
      <c r="S27" s="68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ht="17.25" customHeight="1" x14ac:dyDescent="0.15">
      <c r="A28" s="51"/>
      <c r="B28" s="52"/>
      <c r="C28" s="27"/>
      <c r="D28" s="28"/>
      <c r="E28" s="29"/>
      <c r="F28" s="27"/>
      <c r="G28" s="28"/>
      <c r="H28" s="29"/>
      <c r="I28" s="27"/>
      <c r="J28" s="28"/>
      <c r="K28" s="29"/>
      <c r="L28" s="74"/>
      <c r="M28" s="75"/>
      <c r="N28" s="27"/>
      <c r="O28" s="28"/>
      <c r="P28" s="29"/>
      <c r="Q28" s="27"/>
      <c r="R28" s="28"/>
      <c r="S28" s="30"/>
    </row>
    <row r="29" spans="1:35" ht="17.25" customHeight="1" x14ac:dyDescent="0.15">
      <c r="A29" s="53"/>
      <c r="B29" s="54"/>
      <c r="C29" s="31"/>
      <c r="D29" s="32"/>
      <c r="E29" s="33"/>
      <c r="F29" s="31"/>
      <c r="G29" s="32"/>
      <c r="H29" s="33"/>
      <c r="I29" s="31"/>
      <c r="J29" s="32"/>
      <c r="K29" s="33"/>
      <c r="L29" s="59"/>
      <c r="M29" s="60"/>
      <c r="N29" s="31"/>
      <c r="O29" s="32"/>
      <c r="P29" s="33"/>
      <c r="Q29" s="31"/>
      <c r="R29" s="32"/>
      <c r="S29" s="34"/>
    </row>
    <row r="30" spans="1:35" ht="17.25" customHeight="1" x14ac:dyDescent="0.15">
      <c r="A30" s="53"/>
      <c r="B30" s="54"/>
      <c r="C30" s="31"/>
      <c r="D30" s="32"/>
      <c r="E30" s="33"/>
      <c r="F30" s="31"/>
      <c r="G30" s="32"/>
      <c r="H30" s="33"/>
      <c r="I30" s="31"/>
      <c r="J30" s="32"/>
      <c r="K30" s="33"/>
      <c r="L30" s="59"/>
      <c r="M30" s="60"/>
      <c r="N30" s="31"/>
      <c r="O30" s="32"/>
      <c r="P30" s="33"/>
      <c r="Q30" s="31"/>
      <c r="R30" s="32"/>
      <c r="S30" s="34"/>
    </row>
    <row r="31" spans="1:35" ht="17.25" customHeight="1" x14ac:dyDescent="0.15">
      <c r="A31" s="53"/>
      <c r="B31" s="54"/>
      <c r="C31" s="31"/>
      <c r="D31" s="32"/>
      <c r="E31" s="33"/>
      <c r="F31" s="31"/>
      <c r="G31" s="32"/>
      <c r="H31" s="33"/>
      <c r="I31" s="31"/>
      <c r="J31" s="32"/>
      <c r="K31" s="33"/>
      <c r="L31" s="59"/>
      <c r="M31" s="60"/>
      <c r="N31" s="31"/>
      <c r="O31" s="32"/>
      <c r="P31" s="33"/>
      <c r="Q31" s="31"/>
      <c r="R31" s="32"/>
      <c r="S31" s="34"/>
    </row>
    <row r="32" spans="1:35" ht="15" customHeight="1" x14ac:dyDescent="0.15">
      <c r="A32" s="55"/>
      <c r="B32" s="56"/>
      <c r="C32" s="35"/>
      <c r="D32" s="36"/>
      <c r="E32" s="37"/>
      <c r="F32" s="35"/>
      <c r="G32" s="36"/>
      <c r="H32" s="37"/>
      <c r="I32" s="35"/>
      <c r="J32" s="36"/>
      <c r="K32" s="37"/>
      <c r="L32" s="61"/>
      <c r="M32" s="62"/>
      <c r="N32" s="35"/>
      <c r="O32" s="36"/>
      <c r="P32" s="37"/>
      <c r="Q32" s="35"/>
      <c r="R32" s="36"/>
      <c r="S32" s="38"/>
    </row>
    <row r="33" spans="1:35" s="4" customFormat="1" ht="25.5" customHeight="1" x14ac:dyDescent="0.15">
      <c r="A33" s="21">
        <f>Q27+1</f>
        <v>45445</v>
      </c>
      <c r="B33" s="7" t="str">
        <f>IFERROR(VLOOKUP(A33,祝日,6,FALSE),"")</f>
        <v/>
      </c>
      <c r="C33" s="5">
        <f>A33+1</f>
        <v>45446</v>
      </c>
      <c r="D33" s="66" t="str">
        <f>IFERROR(VLOOKUP(C33,祝日,6,FALSE),"")</f>
        <v/>
      </c>
      <c r="E33" s="67"/>
      <c r="F33" s="5">
        <f>C33+1</f>
        <v>45447</v>
      </c>
      <c r="G33" s="66" t="str">
        <f>IFERROR(VLOOKUP(F33,祝日,6,FALSE),"")</f>
        <v/>
      </c>
      <c r="H33" s="67"/>
      <c r="I33" s="5">
        <f>F33+1</f>
        <v>45448</v>
      </c>
      <c r="J33" s="71" t="str">
        <f>IFERROR(VLOOKUP(I33,祝日,6,FALSE),"")</f>
        <v/>
      </c>
      <c r="K33" s="72"/>
      <c r="L33" s="5">
        <f>I33+1</f>
        <v>45449</v>
      </c>
      <c r="M33" s="41" t="str">
        <f>IFERROR(VLOOKUP(L33,祝日,6,FALSE),"")</f>
        <v/>
      </c>
      <c r="N33" s="5">
        <f>L33+1</f>
        <v>45450</v>
      </c>
      <c r="O33" s="71" t="str">
        <f>IFERROR(VLOOKUP(N33,祝日,6,FALSE),"")</f>
        <v/>
      </c>
      <c r="P33" s="72"/>
      <c r="Q33" s="6">
        <f>N33+1</f>
        <v>45451</v>
      </c>
      <c r="R33" s="66" t="str">
        <f>IFERROR(VLOOKUP(Q33,祝日,6,FALSE),"")</f>
        <v/>
      </c>
      <c r="S33" s="68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17.25" customHeight="1" x14ac:dyDescent="0.15">
      <c r="A34" s="51"/>
      <c r="B34" s="52"/>
      <c r="C34" s="27"/>
      <c r="D34" s="28"/>
      <c r="E34" s="29"/>
      <c r="F34" s="27"/>
      <c r="G34" s="28"/>
      <c r="H34" s="29"/>
      <c r="I34" s="27"/>
      <c r="J34" s="28"/>
      <c r="K34" s="29"/>
      <c r="L34" s="74"/>
      <c r="M34" s="75"/>
      <c r="N34" s="27"/>
      <c r="O34" s="28"/>
      <c r="P34" s="29"/>
      <c r="Q34" s="27"/>
      <c r="R34" s="28"/>
      <c r="S34" s="30"/>
    </row>
    <row r="35" spans="1:35" ht="17.25" customHeight="1" x14ac:dyDescent="0.15">
      <c r="A35" s="53"/>
      <c r="B35" s="54"/>
      <c r="C35" s="31"/>
      <c r="D35" s="32"/>
      <c r="E35" s="33"/>
      <c r="F35" s="31"/>
      <c r="G35" s="32"/>
      <c r="H35" s="33"/>
      <c r="I35" s="31"/>
      <c r="J35" s="32"/>
      <c r="K35" s="33"/>
      <c r="L35" s="59"/>
      <c r="M35" s="60"/>
      <c r="N35" s="31"/>
      <c r="O35" s="32"/>
      <c r="P35" s="33"/>
      <c r="Q35" s="31"/>
      <c r="R35" s="32"/>
      <c r="S35" s="34"/>
    </row>
    <row r="36" spans="1:35" ht="17.25" customHeight="1" x14ac:dyDescent="0.15">
      <c r="A36" s="53"/>
      <c r="B36" s="54"/>
      <c r="C36" s="31"/>
      <c r="D36" s="32"/>
      <c r="E36" s="33"/>
      <c r="F36" s="31"/>
      <c r="G36" s="32"/>
      <c r="H36" s="33"/>
      <c r="I36" s="31"/>
      <c r="J36" s="32"/>
      <c r="K36" s="33"/>
      <c r="L36" s="59"/>
      <c r="M36" s="60"/>
      <c r="N36" s="31"/>
      <c r="O36" s="32"/>
      <c r="P36" s="33"/>
      <c r="Q36" s="31"/>
      <c r="R36" s="32"/>
      <c r="S36" s="34"/>
    </row>
    <row r="37" spans="1:35" ht="17.25" customHeight="1" x14ac:dyDescent="0.15">
      <c r="A37" s="53"/>
      <c r="B37" s="54"/>
      <c r="C37" s="31"/>
      <c r="D37" s="32"/>
      <c r="E37" s="33"/>
      <c r="F37" s="31"/>
      <c r="G37" s="32"/>
      <c r="H37" s="33"/>
      <c r="I37" s="31"/>
      <c r="J37" s="32"/>
      <c r="K37" s="33"/>
      <c r="L37" s="59"/>
      <c r="M37" s="60"/>
      <c r="N37" s="31"/>
      <c r="O37" s="32"/>
      <c r="P37" s="33"/>
      <c r="Q37" s="31"/>
      <c r="R37" s="32"/>
      <c r="S37" s="34"/>
    </row>
    <row r="38" spans="1:35" ht="17.25" customHeight="1" thickBot="1" x14ac:dyDescent="0.2">
      <c r="A38" s="57"/>
      <c r="B38" s="58"/>
      <c r="C38" s="35"/>
      <c r="D38" s="36"/>
      <c r="E38" s="37"/>
      <c r="F38" s="35"/>
      <c r="G38" s="36"/>
      <c r="H38" s="37"/>
      <c r="I38" s="35"/>
      <c r="J38" s="36"/>
      <c r="K38" s="37"/>
      <c r="L38" s="63"/>
      <c r="M38" s="64"/>
      <c r="N38" s="35"/>
      <c r="O38" s="36"/>
      <c r="P38" s="37"/>
      <c r="Q38" s="35"/>
      <c r="R38" s="36"/>
      <c r="S38" s="38"/>
    </row>
    <row r="39" spans="1:35" ht="46.5" customHeight="1" x14ac:dyDescent="0.1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</row>
    <row r="40" spans="1:35" ht="23.25" customHeight="1" x14ac:dyDescent="0.1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1:35" ht="23.25" customHeight="1" x14ac:dyDescent="0.1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</row>
    <row r="42" spans="1:35" ht="23.25" customHeight="1" x14ac:dyDescent="0.1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</row>
    <row r="43" spans="1:35" ht="23.25" customHeight="1" x14ac:dyDescent="0.1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</row>
    <row r="44" spans="1:35" ht="30" customHeight="1" x14ac:dyDescent="0.1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</row>
    <row r="45" spans="1:35" ht="30" customHeight="1" x14ac:dyDescent="0.1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</row>
    <row r="46" spans="1:35" ht="30" customHeight="1" x14ac:dyDescent="0.1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</row>
  </sheetData>
  <mergeCells count="107">
    <mergeCell ref="A41:S41"/>
    <mergeCell ref="A42:S42"/>
    <mergeCell ref="A43:S43"/>
    <mergeCell ref="A44:S44"/>
    <mergeCell ref="A45:S45"/>
    <mergeCell ref="A46:S46"/>
    <mergeCell ref="R15:S15"/>
    <mergeCell ref="R21:S21"/>
    <mergeCell ref="D21:E21"/>
    <mergeCell ref="A39:S39"/>
    <mergeCell ref="A40:S40"/>
    <mergeCell ref="R27:S27"/>
    <mergeCell ref="D33:E33"/>
    <mergeCell ref="G33:H33"/>
    <mergeCell ref="J33:K33"/>
    <mergeCell ref="O33:P33"/>
    <mergeCell ref="R33:S33"/>
    <mergeCell ref="J15:K15"/>
    <mergeCell ref="O15:P15"/>
    <mergeCell ref="G21:H21"/>
    <mergeCell ref="J21:K21"/>
    <mergeCell ref="O21:P21"/>
    <mergeCell ref="D27:E27"/>
    <mergeCell ref="J27:K27"/>
    <mergeCell ref="G27:H27"/>
    <mergeCell ref="O27:P27"/>
    <mergeCell ref="O3:P3"/>
    <mergeCell ref="R3:S3"/>
    <mergeCell ref="D9:E9"/>
    <mergeCell ref="G9:H9"/>
    <mergeCell ref="J9:K9"/>
    <mergeCell ref="O9:P9"/>
    <mergeCell ref="R9:S9"/>
    <mergeCell ref="L16:M16"/>
    <mergeCell ref="L17:M17"/>
    <mergeCell ref="L18:M18"/>
    <mergeCell ref="L19:M19"/>
    <mergeCell ref="L35:M35"/>
    <mergeCell ref="L36:M36"/>
    <mergeCell ref="L37:M37"/>
    <mergeCell ref="L38:M38"/>
    <mergeCell ref="L1:M1"/>
    <mergeCell ref="D3:E3"/>
    <mergeCell ref="G3:H3"/>
    <mergeCell ref="J3:K3"/>
    <mergeCell ref="D15:E15"/>
    <mergeCell ref="G15:H15"/>
    <mergeCell ref="L28:M28"/>
    <mergeCell ref="L29:M29"/>
    <mergeCell ref="L30:M30"/>
    <mergeCell ref="L31:M31"/>
    <mergeCell ref="L32:M32"/>
    <mergeCell ref="L34:M34"/>
    <mergeCell ref="L20:M20"/>
    <mergeCell ref="L22:M22"/>
    <mergeCell ref="L23:M23"/>
    <mergeCell ref="L24:M24"/>
    <mergeCell ref="L25:M25"/>
    <mergeCell ref="L26:M26"/>
    <mergeCell ref="L13:M13"/>
    <mergeCell ref="L14:M14"/>
    <mergeCell ref="A37:B37"/>
    <mergeCell ref="A38:B38"/>
    <mergeCell ref="L4:M4"/>
    <mergeCell ref="L5:M5"/>
    <mergeCell ref="L6:M6"/>
    <mergeCell ref="L7:M7"/>
    <mergeCell ref="L8:M8"/>
    <mergeCell ref="L10:M10"/>
    <mergeCell ref="L11:M11"/>
    <mergeCell ref="L12:M12"/>
    <mergeCell ref="A30:B30"/>
    <mergeCell ref="A31:B31"/>
    <mergeCell ref="A32:B32"/>
    <mergeCell ref="A34:B34"/>
    <mergeCell ref="A35:B35"/>
    <mergeCell ref="A36:B36"/>
    <mergeCell ref="A23:B23"/>
    <mergeCell ref="A24:B24"/>
    <mergeCell ref="A25:B25"/>
    <mergeCell ref="A26:B26"/>
    <mergeCell ref="A28:B28"/>
    <mergeCell ref="A29:B29"/>
    <mergeCell ref="A16:B16"/>
    <mergeCell ref="A17:B17"/>
    <mergeCell ref="A18:B18"/>
    <mergeCell ref="A19:B19"/>
    <mergeCell ref="A20:B20"/>
    <mergeCell ref="A22:B22"/>
    <mergeCell ref="A8:B8"/>
    <mergeCell ref="A10:B10"/>
    <mergeCell ref="A11:B11"/>
    <mergeCell ref="A12:B12"/>
    <mergeCell ref="A13:B13"/>
    <mergeCell ref="A14:B14"/>
    <mergeCell ref="N2:P2"/>
    <mergeCell ref="Q2:S2"/>
    <mergeCell ref="F1:J1"/>
    <mergeCell ref="A2:B2"/>
    <mergeCell ref="L2:M2"/>
    <mergeCell ref="A4:B4"/>
    <mergeCell ref="A5:B5"/>
    <mergeCell ref="A6:B6"/>
    <mergeCell ref="A7:B7"/>
    <mergeCell ref="C2:E2"/>
    <mergeCell ref="F2:H2"/>
    <mergeCell ref="I2:K2"/>
  </mergeCells>
  <phoneticPr fontId="1"/>
  <conditionalFormatting sqref="Q27 A4:A8 A10:A14 A16:A20 A22:A26 A28:A32 A34:A38 N4:S8 C4:L8 N10:S14 N16:S20 A3:D3 Q33 Q21:R21 Q15:R15 Q9:R9 Q3:R3 F3:G3 I3:J3 L3:O3 A9:D9 F9:G9 I9:J9 L9:O9 A15:D15 F15:G15 I15:J15 L15:O15 A21:D21 F21:G21 I21:J21 L21:O21 A27:D27 F27 I27:J27 A33:D33 F33 I33:J33 L33:O33 L27:O27 C28:K32 C34:K38 N22:S26 N28:S32 N34:S38 C10:L14 C16:L20 C22:L26 L28:L38">
    <cfRule type="expression" dxfId="42" priority="54">
      <formula>MONTH( A3 )&lt;&gt;$L$1</formula>
    </cfRule>
  </conditionalFormatting>
  <conditionalFormatting sqref="R27">
    <cfRule type="expression" dxfId="41" priority="48">
      <formula>MONTH( R27 )&lt;&gt;$L$1</formula>
    </cfRule>
  </conditionalFormatting>
  <conditionalFormatting sqref="R33">
    <cfRule type="expression" dxfId="40" priority="47">
      <formula>MONTH( R33 )&lt;&gt;$L$1</formula>
    </cfRule>
  </conditionalFormatting>
  <conditionalFormatting sqref="G33 G27">
    <cfRule type="expression" dxfId="39" priority="46">
      <formula>MONTH( G27 )&lt;&gt;$L$1</formula>
    </cfRule>
  </conditionalFormatting>
  <conditionalFormatting sqref="Q27">
    <cfRule type="expression" dxfId="38" priority="39">
      <formula>VLOOKUP(Q27,休み,1,FALSE)</formula>
    </cfRule>
  </conditionalFormatting>
  <conditionalFormatting sqref="I33">
    <cfRule type="expression" dxfId="37" priority="38">
      <formula>VLOOKUP(I33,休み,1,FALSE)</formula>
    </cfRule>
  </conditionalFormatting>
  <conditionalFormatting sqref="Q33">
    <cfRule type="expression" dxfId="36" priority="37">
      <formula>VLOOKUP(Q33,休み,1,FALSE)</formula>
    </cfRule>
  </conditionalFormatting>
  <conditionalFormatting sqref="Q21">
    <cfRule type="expression" dxfId="35" priority="36">
      <formula>VLOOKUP(Q21,休み,1,FALSE)</formula>
    </cfRule>
  </conditionalFormatting>
  <conditionalFormatting sqref="Q15">
    <cfRule type="expression" dxfId="34" priority="35">
      <formula>VLOOKUP(Q15,休み,1,FALSE)</formula>
    </cfRule>
  </conditionalFormatting>
  <conditionalFormatting sqref="Q9">
    <cfRule type="expression" dxfId="33" priority="34">
      <formula>VLOOKUP(Q9,休み,1,FALSE)</formula>
    </cfRule>
  </conditionalFormatting>
  <conditionalFormatting sqref="Q3">
    <cfRule type="expression" dxfId="32" priority="33">
      <formula>VLOOKUP(Q3,休み,1,FALSE)</formula>
    </cfRule>
  </conditionalFormatting>
  <conditionalFormatting sqref="C3">
    <cfRule type="expression" dxfId="31" priority="32">
      <formula>VLOOKUP(C3,休み,1,FALSE)</formula>
    </cfRule>
  </conditionalFormatting>
  <conditionalFormatting sqref="F3">
    <cfRule type="expression" dxfId="30" priority="31">
      <formula>VLOOKUP(F3,休み,1,FALSE)</formula>
    </cfRule>
  </conditionalFormatting>
  <conditionalFormatting sqref="I3">
    <cfRule type="expression" dxfId="29" priority="30">
      <formula>VLOOKUP(I3,休み,1,FALSE)</formula>
    </cfRule>
  </conditionalFormatting>
  <conditionalFormatting sqref="L3">
    <cfRule type="expression" dxfId="28" priority="29">
      <formula>VLOOKUP(L3,休み,1,FALSE)</formula>
    </cfRule>
  </conditionalFormatting>
  <conditionalFormatting sqref="N3">
    <cfRule type="expression" dxfId="27" priority="28">
      <formula>VLOOKUP(N3,休み,1,FALSE)</formula>
    </cfRule>
  </conditionalFormatting>
  <conditionalFormatting sqref="C9">
    <cfRule type="expression" dxfId="26" priority="27">
      <formula>VLOOKUP(C9,休み,1,FALSE)</formula>
    </cfRule>
  </conditionalFormatting>
  <conditionalFormatting sqref="F9">
    <cfRule type="expression" dxfId="25" priority="26">
      <formula>VLOOKUP(F9,休み,1,FALSE)</formula>
    </cfRule>
  </conditionalFormatting>
  <conditionalFormatting sqref="I9">
    <cfRule type="expression" dxfId="24" priority="25">
      <formula>VLOOKUP(I9,休み,1,FALSE)</formula>
    </cfRule>
  </conditionalFormatting>
  <conditionalFormatting sqref="L9">
    <cfRule type="expression" dxfId="23" priority="24">
      <formula>VLOOKUP(L9,休み,1,FALSE)</formula>
    </cfRule>
  </conditionalFormatting>
  <conditionalFormatting sqref="N9">
    <cfRule type="expression" dxfId="22" priority="23">
      <formula>VLOOKUP(N9,休み,1,FALSE)</formula>
    </cfRule>
  </conditionalFormatting>
  <conditionalFormatting sqref="C15">
    <cfRule type="expression" dxfId="21" priority="22">
      <formula>VLOOKUP(C15,休み,1,FALSE)</formula>
    </cfRule>
  </conditionalFormatting>
  <conditionalFormatting sqref="F15">
    <cfRule type="expression" dxfId="20" priority="21">
      <formula>VLOOKUP(F15,休み,1,FALSE)</formula>
    </cfRule>
  </conditionalFormatting>
  <conditionalFormatting sqref="I15">
    <cfRule type="expression" dxfId="19" priority="20">
      <formula>VLOOKUP(I15,休み,1,FALSE)</formula>
    </cfRule>
  </conditionalFormatting>
  <conditionalFormatting sqref="L15">
    <cfRule type="expression" dxfId="18" priority="19">
      <formula>VLOOKUP(L15,休み,1,FALSE)</formula>
    </cfRule>
  </conditionalFormatting>
  <conditionalFormatting sqref="N15">
    <cfRule type="expression" dxfId="17" priority="18">
      <formula>VLOOKUP(N15,休み,1,FALSE)</formula>
    </cfRule>
  </conditionalFormatting>
  <conditionalFormatting sqref="C21">
    <cfRule type="expression" dxfId="16" priority="17">
      <formula>VLOOKUP(C21,休み,1,FALSE)</formula>
    </cfRule>
  </conditionalFormatting>
  <conditionalFormatting sqref="F21">
    <cfRule type="expression" dxfId="15" priority="16">
      <formula>VLOOKUP(F21,休み,1,FALSE)</formula>
    </cfRule>
  </conditionalFormatting>
  <conditionalFormatting sqref="I21">
    <cfRule type="expression" dxfId="14" priority="15">
      <formula>VLOOKUP(I21,休み,1,FALSE)</formula>
    </cfRule>
  </conditionalFormatting>
  <conditionalFormatting sqref="L21">
    <cfRule type="expression" dxfId="13" priority="14">
      <formula>VLOOKUP(L21,休み,1,FALSE)</formula>
    </cfRule>
  </conditionalFormatting>
  <conditionalFormatting sqref="N21">
    <cfRule type="expression" dxfId="12" priority="13">
      <formula>VLOOKUP(N21,休み,1,FALSE)</formula>
    </cfRule>
  </conditionalFormatting>
  <conditionalFormatting sqref="C27">
    <cfRule type="expression" dxfId="11" priority="12">
      <formula>VLOOKUP(C27,休み,1,FALSE)</formula>
    </cfRule>
  </conditionalFormatting>
  <conditionalFormatting sqref="F27">
    <cfRule type="expression" dxfId="10" priority="11">
      <formula>VLOOKUP(F27,休み,1,FALSE)</formula>
    </cfRule>
  </conditionalFormatting>
  <conditionalFormatting sqref="I27">
    <cfRule type="expression" dxfId="9" priority="10">
      <formula>VLOOKUP(I27,休み,1,FALSE)</formula>
    </cfRule>
  </conditionalFormatting>
  <conditionalFormatting sqref="L27">
    <cfRule type="expression" dxfId="8" priority="9">
      <formula>VLOOKUP(L27,休み,1,FALSE)</formula>
    </cfRule>
  </conditionalFormatting>
  <conditionalFormatting sqref="N27">
    <cfRule type="expression" dxfId="7" priority="8">
      <formula>VLOOKUP(N27,休み,1,FALSE)</formula>
    </cfRule>
  </conditionalFormatting>
  <conditionalFormatting sqref="C33">
    <cfRule type="expression" dxfId="6" priority="7">
      <formula>VLOOKUP(C33,休み,1,FALSE)</formula>
    </cfRule>
  </conditionalFormatting>
  <conditionalFormatting sqref="F33">
    <cfRule type="expression" dxfId="5" priority="6">
      <formula>VLOOKUP(F33,休み,1,FALSE)</formula>
    </cfRule>
  </conditionalFormatting>
  <conditionalFormatting sqref="I33">
    <cfRule type="expression" dxfId="4" priority="5">
      <formula>VLOOKUP(I33,休み,1,FALSE)</formula>
    </cfRule>
  </conditionalFormatting>
  <conditionalFormatting sqref="L33">
    <cfRule type="expression" dxfId="3" priority="4">
      <formula>VLOOKUP(L33,休み,1,FALSE)</formula>
    </cfRule>
  </conditionalFormatting>
  <conditionalFormatting sqref="N33">
    <cfRule type="expression" dxfId="2" priority="3">
      <formula>VLOOKUP(N33,休み,1,FALSE)</formula>
    </cfRule>
  </conditionalFormatting>
  <conditionalFormatting sqref="U20">
    <cfRule type="expression" dxfId="1" priority="2">
      <formula>MONTH( U20 )&lt;&gt;$L$1</formula>
    </cfRule>
  </conditionalFormatting>
  <conditionalFormatting sqref="W3">
    <cfRule type="expression" dxfId="0" priority="1">
      <formula>MONTH( W3 )&lt;&gt;$L$1</formula>
    </cfRule>
  </conditionalFormatting>
  <dataValidations count="1">
    <dataValidation type="list" allowBlank="1" showInputMessage="1" showErrorMessage="1" sqref="N10:S14 N4:S8 C10:K14 C16:K20 N16:S20 C4:K8 C22:K26 C28:K32 C34:K38 N22:S26 N28:S32 N34:S38" xr:uid="{5C04F87C-6BA0-403C-A6F7-95817EB9145C}">
      <formula1>スタッフ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>
      <selection activeCell="C15" sqref="C15"/>
    </sheetView>
  </sheetViews>
  <sheetFormatPr defaultRowHeight="13.5" x14ac:dyDescent="0.15"/>
  <sheetData>
    <row r="1" spans="1:1" x14ac:dyDescent="0.15">
      <c r="A1" t="s">
        <v>42</v>
      </c>
    </row>
    <row r="2" spans="1:1" x14ac:dyDescent="0.15">
      <c r="A2" t="s">
        <v>9</v>
      </c>
    </row>
    <row r="3" spans="1:1" x14ac:dyDescent="0.15">
      <c r="A3" t="s">
        <v>10</v>
      </c>
    </row>
    <row r="4" spans="1:1" x14ac:dyDescent="0.15">
      <c r="A4" t="s">
        <v>43</v>
      </c>
    </row>
    <row r="5" spans="1:1" x14ac:dyDescent="0.15">
      <c r="A5" t="s">
        <v>44</v>
      </c>
    </row>
    <row r="6" spans="1:1" x14ac:dyDescent="0.15">
      <c r="A6" t="s">
        <v>45</v>
      </c>
    </row>
    <row r="7" spans="1:1" x14ac:dyDescent="0.15">
      <c r="A7" t="s">
        <v>46</v>
      </c>
    </row>
    <row r="8" spans="1:1" x14ac:dyDescent="0.15">
      <c r="A8" t="s">
        <v>47</v>
      </c>
    </row>
    <row r="9" spans="1:1" x14ac:dyDescent="0.15">
      <c r="A9" t="s">
        <v>48</v>
      </c>
    </row>
    <row r="10" spans="1:1" x14ac:dyDescent="0.15">
      <c r="A10" t="s">
        <v>49</v>
      </c>
    </row>
    <row r="11" spans="1:1" x14ac:dyDescent="0.15">
      <c r="A11" t="s">
        <v>50</v>
      </c>
    </row>
    <row r="12" spans="1:1" x14ac:dyDescent="0.15">
      <c r="A12" t="s">
        <v>51</v>
      </c>
    </row>
    <row r="13" spans="1:1" x14ac:dyDescent="0.15">
      <c r="A13" t="s">
        <v>52</v>
      </c>
    </row>
    <row r="14" spans="1:1" x14ac:dyDescent="0.15">
      <c r="A14" t="s">
        <v>53</v>
      </c>
    </row>
    <row r="15" spans="1:1" x14ac:dyDescent="0.15">
      <c r="A15" t="s">
        <v>54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workbookViewId="0">
      <selection activeCell="G31" sqref="G31"/>
    </sheetView>
  </sheetViews>
  <sheetFormatPr defaultRowHeight="13.5" x14ac:dyDescent="0.15"/>
  <cols>
    <col min="1" max="1" width="13" bestFit="1" customWidth="1"/>
    <col min="2" max="2" width="11.625" bestFit="1" customWidth="1"/>
    <col min="3" max="3" width="3.375" bestFit="1" customWidth="1"/>
    <col min="4" max="4" width="11.625" bestFit="1" customWidth="1"/>
    <col min="5" max="5" width="6" bestFit="1" customWidth="1"/>
    <col min="6" max="6" width="10.5" bestFit="1" customWidth="1"/>
    <col min="7" max="8" width="10.5" customWidth="1"/>
    <col min="12" max="12" width="10.5" bestFit="1" customWidth="1"/>
    <col min="13" max="13" width="10.5" customWidth="1"/>
    <col min="14" max="14" width="9" customWidth="1"/>
  </cols>
  <sheetData>
    <row r="1" spans="1:15" ht="14.25" thickBot="1" x14ac:dyDescent="0.2">
      <c r="A1" s="8" t="s">
        <v>11</v>
      </c>
      <c r="B1" s="8">
        <f>+Sheet1!F1</f>
        <v>2024</v>
      </c>
      <c r="C1" s="8" t="s">
        <v>12</v>
      </c>
      <c r="D1" s="8"/>
      <c r="E1" s="8"/>
      <c r="F1" s="8"/>
      <c r="G1" s="8"/>
      <c r="H1" s="8"/>
      <c r="I1" s="9" t="s">
        <v>13</v>
      </c>
      <c r="J1" s="9" t="s">
        <v>14</v>
      </c>
      <c r="K1" s="9" t="s">
        <v>15</v>
      </c>
      <c r="N1" s="17"/>
      <c r="O1" s="8" t="s">
        <v>32</v>
      </c>
    </row>
    <row r="2" spans="1:15" ht="15" thickBot="1" x14ac:dyDescent="0.2">
      <c r="A2" s="10" t="s">
        <v>16</v>
      </c>
      <c r="B2" s="10" t="s">
        <v>17</v>
      </c>
      <c r="C2" s="10"/>
      <c r="D2" s="10" t="s">
        <v>18</v>
      </c>
      <c r="E2" s="10"/>
      <c r="F2" s="8"/>
      <c r="G2" s="8"/>
      <c r="H2" s="8"/>
      <c r="I2" s="11">
        <v>2021</v>
      </c>
      <c r="J2" s="19">
        <v>44275</v>
      </c>
      <c r="K2" s="19">
        <v>44462</v>
      </c>
      <c r="L2" s="20">
        <f t="shared" ref="L2:L17" si="0">DATE($I2,3,DAY($J2))</f>
        <v>44275</v>
      </c>
      <c r="M2" s="20">
        <f>DATE($I2,9,DAY($K2))</f>
        <v>44462</v>
      </c>
      <c r="N2" s="18"/>
      <c r="O2" s="8" t="s">
        <v>34</v>
      </c>
    </row>
    <row r="3" spans="1:15" ht="15" thickBot="1" x14ac:dyDescent="0.2">
      <c r="A3" s="8" t="s">
        <v>19</v>
      </c>
      <c r="B3" s="12">
        <f>DATE($B$1,1,1)</f>
        <v>45292</v>
      </c>
      <c r="C3" s="13">
        <f>B3</f>
        <v>45292</v>
      </c>
      <c r="D3" s="15">
        <f t="shared" ref="D3:D6" si="1">IF(WEEKDAY(B3)=1,B3+1,0)</f>
        <v>0</v>
      </c>
      <c r="E3" s="13">
        <f t="shared" ref="E3:E20" si="2">IF(D3="","",D3)</f>
        <v>0</v>
      </c>
      <c r="F3" s="8"/>
      <c r="G3" s="8" t="str">
        <f>A3</f>
        <v>元旦</v>
      </c>
      <c r="H3" s="8"/>
      <c r="I3" s="11">
        <v>2022</v>
      </c>
      <c r="J3" s="19">
        <v>44641</v>
      </c>
      <c r="K3" s="19">
        <v>44827</v>
      </c>
      <c r="L3" s="20">
        <f t="shared" si="0"/>
        <v>44641</v>
      </c>
      <c r="M3" s="20">
        <f t="shared" ref="M3:M17" si="3">DATE($I3,9,DAY($K3))</f>
        <v>44827</v>
      </c>
    </row>
    <row r="4" spans="1:15" ht="15" thickBot="1" x14ac:dyDescent="0.2">
      <c r="A4" s="8" t="s">
        <v>20</v>
      </c>
      <c r="B4" s="12">
        <f>DATE($B$1,1,2)</f>
        <v>45293</v>
      </c>
      <c r="C4" s="13">
        <f t="shared" ref="C4:C22" si="4">B4</f>
        <v>45293</v>
      </c>
      <c r="D4" s="15">
        <f t="shared" si="1"/>
        <v>0</v>
      </c>
      <c r="E4" s="13">
        <f t="shared" si="2"/>
        <v>0</v>
      </c>
      <c r="F4" s="8"/>
      <c r="G4" s="8" t="s">
        <v>41</v>
      </c>
      <c r="H4" s="8"/>
      <c r="I4" s="11">
        <v>2023</v>
      </c>
      <c r="J4" s="19">
        <v>45006</v>
      </c>
      <c r="K4" s="19">
        <v>45192</v>
      </c>
      <c r="L4" s="20">
        <f t="shared" si="0"/>
        <v>45006</v>
      </c>
      <c r="M4" s="20">
        <f t="shared" si="3"/>
        <v>45192</v>
      </c>
    </row>
    <row r="5" spans="1:15" ht="15" thickBot="1" x14ac:dyDescent="0.2">
      <c r="A5" s="8" t="s">
        <v>21</v>
      </c>
      <c r="B5" s="12">
        <f>DATE($B$1,1,3)</f>
        <v>45294</v>
      </c>
      <c r="C5" s="13">
        <f t="shared" si="4"/>
        <v>45294</v>
      </c>
      <c r="D5" s="15">
        <f t="shared" si="1"/>
        <v>0</v>
      </c>
      <c r="E5" s="13">
        <f t="shared" si="2"/>
        <v>0</v>
      </c>
      <c r="F5" s="8"/>
      <c r="G5" s="8" t="s">
        <v>41</v>
      </c>
      <c r="H5" s="8"/>
      <c r="I5" s="11">
        <v>2024</v>
      </c>
      <c r="J5" s="19">
        <v>45371</v>
      </c>
      <c r="K5" s="19">
        <v>45557</v>
      </c>
      <c r="L5" s="20">
        <f t="shared" si="0"/>
        <v>45371</v>
      </c>
      <c r="M5" s="20">
        <f t="shared" si="3"/>
        <v>45557</v>
      </c>
    </row>
    <row r="6" spans="1:15" ht="15" thickBot="1" x14ac:dyDescent="0.2">
      <c r="A6" s="8" t="s">
        <v>22</v>
      </c>
      <c r="B6" s="14">
        <f>DATE($B$1,1,15-WEEKDAY(DATE($B$1,1,6)))</f>
        <v>45299</v>
      </c>
      <c r="C6" s="13">
        <f t="shared" si="4"/>
        <v>45299</v>
      </c>
      <c r="D6" s="15">
        <f t="shared" si="1"/>
        <v>0</v>
      </c>
      <c r="E6" s="13">
        <f t="shared" si="2"/>
        <v>0</v>
      </c>
      <c r="F6" s="8"/>
      <c r="G6" s="8" t="str">
        <f t="shared" ref="G6:G20" si="5">A6</f>
        <v>成人式</v>
      </c>
      <c r="H6" s="8"/>
      <c r="I6" s="11">
        <v>2025</v>
      </c>
      <c r="J6" s="19">
        <v>45736</v>
      </c>
      <c r="K6" s="19">
        <v>45923</v>
      </c>
      <c r="L6" s="20">
        <f t="shared" si="0"/>
        <v>45736</v>
      </c>
      <c r="M6" s="20">
        <f t="shared" si="3"/>
        <v>45923</v>
      </c>
    </row>
    <row r="7" spans="1:15" ht="15" thickBot="1" x14ac:dyDescent="0.2">
      <c r="A7" s="8" t="s">
        <v>23</v>
      </c>
      <c r="B7" s="12">
        <f>DATE($B$1,2,11)</f>
        <v>45333</v>
      </c>
      <c r="C7" s="13">
        <f t="shared" si="4"/>
        <v>45333</v>
      </c>
      <c r="D7" s="15">
        <f>IF(WEEKDAY(B7)=1,B7+1,0)</f>
        <v>45334</v>
      </c>
      <c r="E7" s="13">
        <f t="shared" si="2"/>
        <v>45334</v>
      </c>
      <c r="F7" s="15">
        <f>+D7</f>
        <v>45334</v>
      </c>
      <c r="G7" s="8" t="str">
        <f t="shared" si="5"/>
        <v>建国記念日</v>
      </c>
      <c r="H7" s="12"/>
      <c r="I7" s="11">
        <v>2026</v>
      </c>
      <c r="J7" s="19">
        <v>46101</v>
      </c>
      <c r="K7" s="19">
        <v>46288</v>
      </c>
      <c r="L7" s="20">
        <f t="shared" si="0"/>
        <v>46101</v>
      </c>
      <c r="M7" s="20">
        <f t="shared" si="3"/>
        <v>46288</v>
      </c>
    </row>
    <row r="8" spans="1:15" ht="15" thickBot="1" x14ac:dyDescent="0.2">
      <c r="A8" s="8" t="s">
        <v>35</v>
      </c>
      <c r="B8" s="12">
        <f>DATE($B$1,2,23)</f>
        <v>45345</v>
      </c>
      <c r="C8" s="13">
        <f t="shared" ref="C8" si="6">B8</f>
        <v>45345</v>
      </c>
      <c r="D8" s="15">
        <f t="shared" ref="D8" si="7">IF(WEEKDAY(B8)=1,B8+1,0)</f>
        <v>0</v>
      </c>
      <c r="E8" s="13">
        <f t="shared" ref="E8" si="8">IF(D8="","",D8)</f>
        <v>0</v>
      </c>
      <c r="F8" s="15">
        <f t="shared" ref="F8:F22" si="9">+D8</f>
        <v>0</v>
      </c>
      <c r="G8" s="8" t="str">
        <f t="shared" si="5"/>
        <v>天皇誕生日</v>
      </c>
      <c r="H8" s="8"/>
      <c r="I8" s="11">
        <v>2027</v>
      </c>
      <c r="J8" s="19">
        <v>46467</v>
      </c>
      <c r="K8" s="19">
        <v>46653</v>
      </c>
      <c r="L8" s="20">
        <f t="shared" si="0"/>
        <v>46467</v>
      </c>
      <c r="M8" s="20">
        <f t="shared" si="3"/>
        <v>46653</v>
      </c>
    </row>
    <row r="9" spans="1:15" ht="15" thickBot="1" x14ac:dyDescent="0.2">
      <c r="A9" s="8" t="s">
        <v>24</v>
      </c>
      <c r="B9" s="16">
        <f>VLOOKUP($B$1,$I$2:$J$17,2)</f>
        <v>45371</v>
      </c>
      <c r="C9" s="13">
        <f t="shared" si="4"/>
        <v>45371</v>
      </c>
      <c r="D9" s="15">
        <f t="shared" ref="D9:D20" si="10">IF(WEEKDAY(B9)=1,B9+1,0)</f>
        <v>0</v>
      </c>
      <c r="E9" s="13">
        <f t="shared" si="2"/>
        <v>0</v>
      </c>
      <c r="F9" s="15">
        <f t="shared" si="9"/>
        <v>0</v>
      </c>
      <c r="G9" s="8" t="str">
        <f t="shared" si="5"/>
        <v>春分の日</v>
      </c>
      <c r="H9" s="12"/>
      <c r="I9" s="11">
        <v>2028</v>
      </c>
      <c r="J9" s="19">
        <v>46832</v>
      </c>
      <c r="K9" s="19">
        <v>47018</v>
      </c>
      <c r="L9" s="20">
        <f t="shared" si="0"/>
        <v>46832</v>
      </c>
      <c r="M9" s="20">
        <f t="shared" si="3"/>
        <v>47018</v>
      </c>
    </row>
    <row r="10" spans="1:15" ht="15" thickBot="1" x14ac:dyDescent="0.2">
      <c r="A10" s="8" t="s">
        <v>39</v>
      </c>
      <c r="B10" s="12">
        <f>DATE($B$1,4,29)</f>
        <v>45411</v>
      </c>
      <c r="C10" s="13">
        <f t="shared" si="4"/>
        <v>45411</v>
      </c>
      <c r="D10" s="15">
        <f t="shared" si="10"/>
        <v>0</v>
      </c>
      <c r="E10" s="13">
        <f t="shared" si="2"/>
        <v>0</v>
      </c>
      <c r="F10" s="15">
        <f t="shared" si="9"/>
        <v>0</v>
      </c>
      <c r="G10" s="8" t="str">
        <f t="shared" si="5"/>
        <v>昭和の日</v>
      </c>
      <c r="H10" s="12"/>
      <c r="I10" s="11">
        <v>2029</v>
      </c>
      <c r="J10" s="19">
        <v>47197</v>
      </c>
      <c r="K10" s="19">
        <v>47384</v>
      </c>
      <c r="L10" s="20">
        <f t="shared" si="0"/>
        <v>47197</v>
      </c>
      <c r="M10" s="20">
        <f t="shared" si="3"/>
        <v>47384</v>
      </c>
    </row>
    <row r="11" spans="1:15" ht="15" thickBot="1" x14ac:dyDescent="0.2">
      <c r="A11" s="8" t="s">
        <v>26</v>
      </c>
      <c r="B11" s="12">
        <f>DATE($B$1,5,3)</f>
        <v>45415</v>
      </c>
      <c r="C11" s="13">
        <f t="shared" si="4"/>
        <v>45415</v>
      </c>
      <c r="D11" s="15">
        <f t="shared" si="10"/>
        <v>0</v>
      </c>
      <c r="E11" s="13">
        <f t="shared" si="2"/>
        <v>0</v>
      </c>
      <c r="F11" s="15">
        <f t="shared" si="9"/>
        <v>0</v>
      </c>
      <c r="G11" s="8" t="str">
        <f t="shared" si="5"/>
        <v>憲法記念日</v>
      </c>
      <c r="H11" s="12"/>
      <c r="I11" s="11">
        <v>2030</v>
      </c>
      <c r="J11" s="19">
        <v>47562</v>
      </c>
      <c r="K11" s="19">
        <v>47749</v>
      </c>
      <c r="L11" s="20">
        <f t="shared" si="0"/>
        <v>47562</v>
      </c>
      <c r="M11" s="20">
        <f t="shared" si="3"/>
        <v>47749</v>
      </c>
    </row>
    <row r="12" spans="1:15" ht="15" thickBot="1" x14ac:dyDescent="0.2">
      <c r="A12" s="8" t="s">
        <v>25</v>
      </c>
      <c r="B12" s="12">
        <f>DATE($B$1,5,4)</f>
        <v>45416</v>
      </c>
      <c r="C12" s="13">
        <f t="shared" si="4"/>
        <v>45416</v>
      </c>
      <c r="D12" s="15">
        <f t="shared" si="10"/>
        <v>0</v>
      </c>
      <c r="E12" s="13">
        <f t="shared" si="2"/>
        <v>0</v>
      </c>
      <c r="F12" s="15">
        <f t="shared" si="9"/>
        <v>0</v>
      </c>
      <c r="G12" s="8" t="str">
        <f t="shared" si="5"/>
        <v>みどりの日</v>
      </c>
      <c r="H12" s="12"/>
      <c r="I12" s="11">
        <v>2031</v>
      </c>
      <c r="J12" s="19">
        <v>47928</v>
      </c>
      <c r="K12" s="19">
        <v>48114</v>
      </c>
      <c r="L12" s="20">
        <f t="shared" si="0"/>
        <v>47928</v>
      </c>
      <c r="M12" s="20">
        <f t="shared" si="3"/>
        <v>48114</v>
      </c>
    </row>
    <row r="13" spans="1:15" ht="15" thickBot="1" x14ac:dyDescent="0.2">
      <c r="A13" s="8" t="s">
        <v>27</v>
      </c>
      <c r="B13" s="12">
        <f>DATE($B$1,5,5)</f>
        <v>45417</v>
      </c>
      <c r="C13" s="13">
        <f t="shared" si="4"/>
        <v>45417</v>
      </c>
      <c r="D13" s="15">
        <f t="shared" si="10"/>
        <v>45418</v>
      </c>
      <c r="E13" s="13">
        <f t="shared" si="2"/>
        <v>45418</v>
      </c>
      <c r="F13" s="15">
        <f t="shared" si="9"/>
        <v>45418</v>
      </c>
      <c r="G13" s="8" t="str">
        <f t="shared" si="5"/>
        <v>こどもの日</v>
      </c>
      <c r="H13" s="12"/>
      <c r="I13" s="11">
        <v>2032</v>
      </c>
      <c r="J13" s="19">
        <v>48293</v>
      </c>
      <c r="K13" s="19">
        <v>48479</v>
      </c>
      <c r="L13" s="20">
        <f t="shared" si="0"/>
        <v>48293</v>
      </c>
      <c r="M13" s="20">
        <f t="shared" si="3"/>
        <v>48479</v>
      </c>
    </row>
    <row r="14" spans="1:15" ht="15" thickBot="1" x14ac:dyDescent="0.2">
      <c r="A14" s="8" t="s">
        <v>28</v>
      </c>
      <c r="B14" s="14">
        <f>DATE($B$1,7,22-WEEKDAY(DATE($B$1,7,6)))</f>
        <v>45488</v>
      </c>
      <c r="C14" s="13">
        <f t="shared" si="4"/>
        <v>45488</v>
      </c>
      <c r="D14" s="15">
        <f t="shared" si="10"/>
        <v>0</v>
      </c>
      <c r="E14" s="13">
        <f t="shared" si="2"/>
        <v>0</v>
      </c>
      <c r="F14" s="15">
        <f t="shared" si="9"/>
        <v>0</v>
      </c>
      <c r="G14" s="8" t="str">
        <f t="shared" si="5"/>
        <v>海の日</v>
      </c>
      <c r="H14" s="8"/>
      <c r="I14" s="11">
        <v>2033</v>
      </c>
      <c r="J14" s="19">
        <v>48658</v>
      </c>
      <c r="K14" s="19">
        <v>48845</v>
      </c>
      <c r="L14" s="20">
        <f t="shared" si="0"/>
        <v>48658</v>
      </c>
      <c r="M14" s="20">
        <f t="shared" si="3"/>
        <v>48845</v>
      </c>
    </row>
    <row r="15" spans="1:15" ht="15" customHeight="1" thickBot="1" x14ac:dyDescent="0.2">
      <c r="A15" s="8" t="s">
        <v>37</v>
      </c>
      <c r="B15" s="12">
        <f>DATE($B$1,8,12)</f>
        <v>45516</v>
      </c>
      <c r="C15" s="13">
        <f t="shared" ref="C15" si="11">B15</f>
        <v>45516</v>
      </c>
      <c r="D15" s="15">
        <f t="shared" si="10"/>
        <v>0</v>
      </c>
      <c r="E15" s="13">
        <f t="shared" ref="E15" si="12">IF(D15="","",D15)</f>
        <v>0</v>
      </c>
      <c r="F15" s="15">
        <f t="shared" si="9"/>
        <v>0</v>
      </c>
      <c r="G15" s="8" t="str">
        <f t="shared" si="5"/>
        <v>山の日</v>
      </c>
      <c r="H15" s="8"/>
      <c r="I15" s="11">
        <v>2034</v>
      </c>
      <c r="J15" s="19">
        <v>49023</v>
      </c>
      <c r="K15" s="19">
        <v>49210</v>
      </c>
      <c r="L15" s="20">
        <f t="shared" si="0"/>
        <v>49023</v>
      </c>
      <c r="M15" s="20">
        <f t="shared" si="3"/>
        <v>49210</v>
      </c>
    </row>
    <row r="16" spans="1:15" ht="15" customHeight="1" thickBot="1" x14ac:dyDescent="0.2">
      <c r="A16" s="8" t="s">
        <v>29</v>
      </c>
      <c r="B16" s="14">
        <f>DATE($B$1,9,15-WEEKDAY(DATE($B$1,9,6)))</f>
        <v>45544</v>
      </c>
      <c r="C16" s="13">
        <f t="shared" si="4"/>
        <v>45544</v>
      </c>
      <c r="D16" s="15">
        <f t="shared" si="10"/>
        <v>0</v>
      </c>
      <c r="E16" s="13">
        <f t="shared" si="2"/>
        <v>0</v>
      </c>
      <c r="F16" s="15">
        <f t="shared" si="9"/>
        <v>0</v>
      </c>
      <c r="G16" s="8" t="str">
        <f t="shared" si="5"/>
        <v>敬老の日</v>
      </c>
      <c r="H16" s="8"/>
      <c r="I16" s="11">
        <v>2035</v>
      </c>
      <c r="J16" s="19">
        <v>49389</v>
      </c>
      <c r="K16" s="19">
        <v>49575</v>
      </c>
      <c r="L16" s="20">
        <f t="shared" si="0"/>
        <v>49389</v>
      </c>
      <c r="M16" s="20">
        <f t="shared" si="3"/>
        <v>49575</v>
      </c>
    </row>
    <row r="17" spans="1:13" ht="15" customHeight="1" thickBot="1" x14ac:dyDescent="0.2">
      <c r="A17" s="8" t="s">
        <v>30</v>
      </c>
      <c r="B17" s="16">
        <f>VLOOKUP($B$1,$I$2:$K$17,3)</f>
        <v>45557</v>
      </c>
      <c r="C17" s="13">
        <f t="shared" si="4"/>
        <v>45557</v>
      </c>
      <c r="D17" s="15">
        <f t="shared" si="10"/>
        <v>45558</v>
      </c>
      <c r="E17" s="13">
        <f t="shared" si="2"/>
        <v>45558</v>
      </c>
      <c r="F17" s="15">
        <f t="shared" si="9"/>
        <v>45558</v>
      </c>
      <c r="G17" s="8" t="str">
        <f t="shared" si="5"/>
        <v>秋分の日</v>
      </c>
      <c r="H17" s="8"/>
      <c r="I17" s="11">
        <v>2036</v>
      </c>
      <c r="J17" s="19">
        <v>49754</v>
      </c>
      <c r="K17" s="19">
        <v>49940</v>
      </c>
      <c r="L17" s="20">
        <f t="shared" si="0"/>
        <v>49754</v>
      </c>
      <c r="M17" s="20">
        <f t="shared" si="3"/>
        <v>49940</v>
      </c>
    </row>
    <row r="18" spans="1:13" ht="15" customHeight="1" x14ac:dyDescent="0.15">
      <c r="A18" s="8" t="s">
        <v>38</v>
      </c>
      <c r="B18" s="14">
        <f>DATE($B$1,10,15-WEEKDAY(DATE($B$1,10,6)))</f>
        <v>45579</v>
      </c>
      <c r="C18" s="13">
        <f t="shared" si="4"/>
        <v>45579</v>
      </c>
      <c r="D18" s="15">
        <f t="shared" si="10"/>
        <v>0</v>
      </c>
      <c r="E18" s="13">
        <f t="shared" si="2"/>
        <v>0</v>
      </c>
      <c r="F18" s="15">
        <f t="shared" si="9"/>
        <v>0</v>
      </c>
      <c r="G18" s="8" t="str">
        <f t="shared" si="5"/>
        <v>スポーツの日</v>
      </c>
      <c r="H18" s="8"/>
    </row>
    <row r="19" spans="1:13" ht="15" customHeight="1" x14ac:dyDescent="0.15">
      <c r="A19" s="8" t="s">
        <v>31</v>
      </c>
      <c r="B19" s="12">
        <f>DATE($B$1,11,3)</f>
        <v>45599</v>
      </c>
      <c r="C19" s="13">
        <f t="shared" si="4"/>
        <v>45599</v>
      </c>
      <c r="D19" s="15">
        <f t="shared" si="10"/>
        <v>45600</v>
      </c>
      <c r="E19" s="13">
        <f t="shared" si="2"/>
        <v>45600</v>
      </c>
      <c r="F19" s="15">
        <f t="shared" si="9"/>
        <v>45600</v>
      </c>
      <c r="G19" s="8" t="str">
        <f t="shared" si="5"/>
        <v>文化の日</v>
      </c>
      <c r="H19" s="8"/>
    </row>
    <row r="20" spans="1:13" ht="15" customHeight="1" x14ac:dyDescent="0.15">
      <c r="A20" s="8" t="s">
        <v>33</v>
      </c>
      <c r="B20" s="12">
        <f>DATE($B$1,11,23)</f>
        <v>45619</v>
      </c>
      <c r="C20" s="13">
        <f t="shared" si="4"/>
        <v>45619</v>
      </c>
      <c r="D20" s="15">
        <f t="shared" si="10"/>
        <v>0</v>
      </c>
      <c r="E20" s="13">
        <f t="shared" si="2"/>
        <v>0</v>
      </c>
      <c r="F20" s="15">
        <f t="shared" si="9"/>
        <v>0</v>
      </c>
      <c r="G20" s="8" t="str">
        <f t="shared" si="5"/>
        <v>勤労感謝の日</v>
      </c>
      <c r="H20" s="8"/>
    </row>
    <row r="21" spans="1:13" ht="15" customHeight="1" x14ac:dyDescent="0.15">
      <c r="A21" s="8" t="s">
        <v>36</v>
      </c>
      <c r="B21" s="12">
        <f>DATE($B$1,12,30)</f>
        <v>45656</v>
      </c>
      <c r="C21" s="13">
        <f t="shared" si="4"/>
        <v>45656</v>
      </c>
      <c r="D21" s="15"/>
      <c r="E21" s="8"/>
      <c r="F21" s="15">
        <f t="shared" si="9"/>
        <v>0</v>
      </c>
      <c r="G21" s="8" t="s">
        <v>41</v>
      </c>
      <c r="H21" s="8"/>
    </row>
    <row r="22" spans="1:13" ht="15" customHeight="1" x14ac:dyDescent="0.15">
      <c r="A22" s="8" t="s">
        <v>36</v>
      </c>
      <c r="B22" s="12">
        <f>DATE($B$1,12,31)</f>
        <v>45657</v>
      </c>
      <c r="C22" s="13">
        <f t="shared" si="4"/>
        <v>45657</v>
      </c>
      <c r="D22" s="15"/>
      <c r="E22" s="8"/>
      <c r="F22" s="15">
        <f t="shared" si="9"/>
        <v>0</v>
      </c>
      <c r="G22" s="8" t="s">
        <v>40</v>
      </c>
      <c r="H22" s="8"/>
    </row>
    <row r="23" spans="1:13" ht="15" customHeight="1" x14ac:dyDescent="0.15"/>
    <row r="24" spans="1:13" ht="15" customHeight="1" x14ac:dyDescent="0.15"/>
    <row r="25" spans="1:13" ht="15" customHeight="1" x14ac:dyDescent="0.15"/>
    <row r="26" spans="1:13" ht="15" customHeight="1" x14ac:dyDescent="0.15"/>
    <row r="27" spans="1:13" ht="15" customHeight="1" x14ac:dyDescent="0.15"/>
    <row r="28" spans="1:13" ht="15" customHeight="1" x14ac:dyDescent="0.15"/>
    <row r="29" spans="1:13" ht="15" customHeight="1" x14ac:dyDescent="0.15"/>
    <row r="30" spans="1:13" ht="15" customHeight="1" x14ac:dyDescent="0.15"/>
    <row r="31" spans="1:13" ht="15" customHeight="1" x14ac:dyDescent="0.15"/>
    <row r="32" spans="1:13" ht="15" customHeight="1" x14ac:dyDescent="0.15"/>
    <row r="33" ht="15" customHeight="1" x14ac:dyDescent="0.15"/>
    <row r="34" ht="15" customHeight="1" x14ac:dyDescent="0.15"/>
    <row r="35" ht="15" customHeight="1" x14ac:dyDescent="0.15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17</vt:i4>
      </vt:variant>
    </vt:vector>
  </HeadingPairs>
  <TitlesOfParts>
    <vt:vector size="20" baseType="lpstr">
      <vt:lpstr>Sheet1</vt:lpstr>
      <vt:lpstr>スタッフ</vt:lpstr>
      <vt:lpstr>祝日リスト</vt:lpstr>
      <vt:lpstr>Sheet1!Print_Area</vt:lpstr>
      <vt:lpstr>tuki</vt:lpstr>
      <vt:lpstr>スタッフ</vt:lpstr>
      <vt:lpstr>休み</vt:lpstr>
      <vt:lpstr>祝日</vt:lpstr>
      <vt:lpstr>第1週</vt:lpstr>
      <vt:lpstr>第1週休</vt:lpstr>
      <vt:lpstr>第2週</vt:lpstr>
      <vt:lpstr>第2週休</vt:lpstr>
      <vt:lpstr>第3週</vt:lpstr>
      <vt:lpstr>第3週休</vt:lpstr>
      <vt:lpstr>第4週</vt:lpstr>
      <vt:lpstr>第4週休</vt:lpstr>
      <vt:lpstr>第5週</vt:lpstr>
      <vt:lpstr>第5週休</vt:lpstr>
      <vt:lpstr>第6週</vt:lpstr>
      <vt:lpstr>第6週休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templates-navi.com</dc:creator>
  <cp:lastModifiedBy>user</cp:lastModifiedBy>
  <cp:lastPrinted>2023-03-30T18:54:02Z</cp:lastPrinted>
  <dcterms:created xsi:type="dcterms:W3CDTF">2020-03-03T09:17:49Z</dcterms:created>
  <dcterms:modified xsi:type="dcterms:W3CDTF">2024-05-09T18:41:17Z</dcterms:modified>
</cp:coreProperties>
</file>